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3715" windowHeight="94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97" i="1"/>
  <c r="D97"/>
  <c r="E97"/>
  <c r="F97"/>
  <c r="G97"/>
  <c r="H97"/>
  <c r="I97"/>
  <c r="J97"/>
  <c r="K97"/>
  <c r="L97"/>
  <c r="M97"/>
  <c r="N97"/>
  <c r="O97"/>
  <c r="P97"/>
  <c r="Q97"/>
  <c r="R97"/>
  <c r="S97"/>
  <c r="T97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4"/>
  <c r="T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3"/>
  <c r="J4" l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3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4"/>
  <c r="R5"/>
  <c r="R3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E71"/>
  <c r="F71" s="1"/>
  <c r="D71"/>
  <c r="F70"/>
  <c r="F69"/>
  <c r="F68"/>
  <c r="F67"/>
  <c r="F66"/>
  <c r="F65"/>
  <c r="F64"/>
  <c r="F63"/>
  <c r="F62"/>
  <c r="F61"/>
  <c r="F60"/>
  <c r="F59"/>
  <c r="E58"/>
  <c r="C58"/>
  <c r="F58" s="1"/>
  <c r="F57"/>
  <c r="E57"/>
  <c r="C57"/>
  <c r="F56"/>
  <c r="F55"/>
  <c r="F54"/>
  <c r="F53"/>
  <c r="F52"/>
  <c r="F51"/>
  <c r="F50"/>
  <c r="F49"/>
  <c r="F48"/>
  <c r="E48"/>
  <c r="C48"/>
  <c r="F47"/>
  <c r="F46"/>
  <c r="F45"/>
  <c r="F44"/>
  <c r="F43"/>
  <c r="F42"/>
  <c r="F41"/>
  <c r="E40"/>
  <c r="C40"/>
  <c r="F40" s="1"/>
  <c r="F39"/>
  <c r="F38"/>
  <c r="E37"/>
  <c r="C37"/>
  <c r="E36"/>
  <c r="C36"/>
  <c r="F35"/>
  <c r="E34"/>
  <c r="D34"/>
  <c r="F34" s="1"/>
  <c r="F33"/>
  <c r="F32"/>
  <c r="F31"/>
  <c r="F30"/>
  <c r="E30"/>
  <c r="D30"/>
  <c r="F29"/>
  <c r="F28"/>
  <c r="F27"/>
  <c r="F26"/>
  <c r="F25"/>
  <c r="F24"/>
  <c r="F23"/>
  <c r="E23"/>
  <c r="C23"/>
  <c r="F22"/>
  <c r="E22"/>
  <c r="D22"/>
  <c r="F21"/>
  <c r="F20"/>
  <c r="E20"/>
  <c r="C20"/>
  <c r="F19"/>
  <c r="F18"/>
  <c r="F17"/>
  <c r="F16"/>
  <c r="F15"/>
  <c r="F14"/>
  <c r="F13"/>
  <c r="F12"/>
  <c r="F11"/>
  <c r="F10"/>
  <c r="F9"/>
  <c r="F8"/>
  <c r="F7"/>
  <c r="F6"/>
  <c r="F5"/>
  <c r="F4"/>
  <c r="F3"/>
  <c r="F37" l="1"/>
  <c r="F36"/>
</calcChain>
</file>

<file path=xl/sharedStrings.xml><?xml version="1.0" encoding="utf-8"?>
<sst xmlns="http://schemas.openxmlformats.org/spreadsheetml/2006/main" count="213" uniqueCount="210">
  <si>
    <t>total contract la 9 luni</t>
  </si>
  <si>
    <t>Denumire</t>
  </si>
  <si>
    <t>drg</t>
  </si>
  <si>
    <t>cr</t>
  </si>
  <si>
    <t>ssz</t>
  </si>
  <si>
    <t>total</t>
  </si>
  <si>
    <t>B_01</t>
  </si>
  <si>
    <t xml:space="preserve">Sp. Cl. "Sf. Maria"     </t>
  </si>
  <si>
    <t>B_05</t>
  </si>
  <si>
    <t>Sp. Cl .Urg. Copii "G. Alexandrescu"</t>
  </si>
  <si>
    <t>B_38</t>
  </si>
  <si>
    <t>C.E.T.T.T. "Sf. Stelian"</t>
  </si>
  <si>
    <t>B_02</t>
  </si>
  <si>
    <t>Sp. Cl. de Urgenta Bucuresti</t>
  </si>
  <si>
    <t>B_04</t>
  </si>
  <si>
    <t>Sp. Cl. De Nefrologie "C. Davila"</t>
  </si>
  <si>
    <t>B_03</t>
  </si>
  <si>
    <t xml:space="preserve">Sp. Cl.de Urgenta Chir. Pl. Rep. Arsuri Bucuresti </t>
  </si>
  <si>
    <t>B_06</t>
  </si>
  <si>
    <t>Sp. Cl. Filantropia</t>
  </si>
  <si>
    <t>B_08</t>
  </si>
  <si>
    <t>Sp. Cl. De Urgente Oftalmologice Bucuresti</t>
  </si>
  <si>
    <t>B_10</t>
  </si>
  <si>
    <t>I.N.G.G. "Ana Aslan"</t>
  </si>
  <si>
    <t>B_12</t>
  </si>
  <si>
    <t>Instit.Nat.de Endocrinologie " C.I.Parhon"Bucuresti</t>
  </si>
  <si>
    <t>B_13</t>
  </si>
  <si>
    <t>Sp. Cl. "Dr.I. Cantacuzino"</t>
  </si>
  <si>
    <t>B_21</t>
  </si>
  <si>
    <t>Sp. Cl. Urg. "Sf. Pantelimon"</t>
  </si>
  <si>
    <t>B_22</t>
  </si>
  <si>
    <t xml:space="preserve">Sp. Cl. Copii "Dr. V. Gomoiu"       </t>
  </si>
  <si>
    <t>B_42</t>
  </si>
  <si>
    <t>Sp. Cl. "N.Malaxa"</t>
  </si>
  <si>
    <t>B_41</t>
  </si>
  <si>
    <t>Centr.  Boli Reumatismale " Dr.I.Stoia"</t>
  </si>
  <si>
    <t>B_19</t>
  </si>
  <si>
    <t>Instit.de Urgenta pentru Boli Cardiovasculare  "Prof. C.C. Iliescu"</t>
  </si>
  <si>
    <t>B_16</t>
  </si>
  <si>
    <t>Sp. Cl. Colentina</t>
  </si>
  <si>
    <t>B_18</t>
  </si>
  <si>
    <t>Institutul Cl.Fundeni</t>
  </si>
  <si>
    <t>B_14</t>
  </si>
  <si>
    <t>I.D.N.B.M. "N.C.Paulescu" Bucuresti</t>
  </si>
  <si>
    <t>B_11</t>
  </si>
  <si>
    <t>Instit. Oncologic "Prof.Dr.Alex.Trestioreanu"</t>
  </si>
  <si>
    <t>B_20</t>
  </si>
  <si>
    <t>IOMC "Prof. Dr. A. Rusescu"</t>
  </si>
  <si>
    <t>B_15</t>
  </si>
  <si>
    <t>Sp.Cl.de Ortopedie,Traumatologie si TBC Osteoarticular  Foisor</t>
  </si>
  <si>
    <t>B_23</t>
  </si>
  <si>
    <t>Sp. Cl. Coltea</t>
  </si>
  <si>
    <t>B_70</t>
  </si>
  <si>
    <t>I.N.R.M.F.B.</t>
  </si>
  <si>
    <t>B_29</t>
  </si>
  <si>
    <t xml:space="preserve">Sp. Cl. De Urgenţă "Sf. Ioan"               </t>
  </si>
  <si>
    <t>B_60</t>
  </si>
  <si>
    <t xml:space="preserve">Sp. Bolnavi Cronici "Sf. Luca" </t>
  </si>
  <si>
    <t>B_28</t>
  </si>
  <si>
    <t>Sp. Cl. De Urgenta pentru Copii"M.S.Curie"</t>
  </si>
  <si>
    <t>B_35</t>
  </si>
  <si>
    <t>Sp.Cl.de Urgenta "Bagdasar Arseni"   Bucuresti</t>
  </si>
  <si>
    <t>B_36</t>
  </si>
  <si>
    <t>Instit.Nat. de Neurologie si Boli Neurovasculare Bucuresti</t>
  </si>
  <si>
    <t>B_47</t>
  </si>
  <si>
    <t xml:space="preserve">Instit. Pneumoftiziologie "M.Nasta"   </t>
  </si>
  <si>
    <t>B_31</t>
  </si>
  <si>
    <t>Sp. Cl. "Prof. Dr.Th. Burghele"</t>
  </si>
  <si>
    <t>B_32</t>
  </si>
  <si>
    <t>I.F.C.F.-ORL "Prof.Dr. D.Hociotă"</t>
  </si>
  <si>
    <t>B_33</t>
  </si>
  <si>
    <t>Sp. Universitar de Urgenta Bucuresti</t>
  </si>
  <si>
    <t>B_09</t>
  </si>
  <si>
    <t>Sp.Cl.De Chirurgie Oro-maxilo-faciala "Prof.Dr.D.Theodorescu"</t>
  </si>
  <si>
    <t>B_34</t>
  </si>
  <si>
    <t xml:space="preserve">Sp. Cl. De O-G. " Prof.Dr.P. Sârbu" </t>
  </si>
  <si>
    <t>B_25</t>
  </si>
  <si>
    <t>Sp. Cl. De Boli Infectioase "Dr.Victor Babes "</t>
  </si>
  <si>
    <t>B_27</t>
  </si>
  <si>
    <t>Sp. Cl.de Psihiatrie "Prof.Dr.Alex. Obregia"</t>
  </si>
  <si>
    <t>B_48</t>
  </si>
  <si>
    <t>Instit.Nat.de  Boli Infectioase "Prof. Dr.M. Balş"</t>
  </si>
  <si>
    <t>B_40</t>
  </si>
  <si>
    <t xml:space="preserve">Sp. Pneumoftiziologie "Sf. Ştefan"  </t>
  </si>
  <si>
    <t>B_50</t>
  </si>
  <si>
    <t>Centrul de Sanatate RATB</t>
  </si>
  <si>
    <t>b_80</t>
  </si>
  <si>
    <t>Sp.Universitar de  Urg. Elias</t>
  </si>
  <si>
    <t>B_90</t>
  </si>
  <si>
    <t>Sp.Psihiatrie Titan "Dr. C.Gorgos"</t>
  </si>
  <si>
    <t>B_91</t>
  </si>
  <si>
    <t>S.C.Crestina Medicala MUNPOSAN 94 SRL</t>
  </si>
  <si>
    <t>B_49</t>
  </si>
  <si>
    <t>Centrul Medical Cl. De Recuperare Neuropsihomotorie pt. copii "Dr. N.Robanescu"</t>
  </si>
  <si>
    <t>B_95</t>
  </si>
  <si>
    <t>SC Euroclinic Hospital SA</t>
  </si>
  <si>
    <t>B_96</t>
  </si>
  <si>
    <t>SC MEDLIFE SA-Grivita</t>
  </si>
  <si>
    <t>B_99</t>
  </si>
  <si>
    <t>SCGRAL MEDICAL SRL</t>
  </si>
  <si>
    <t>B_98</t>
  </si>
  <si>
    <t>SC Centrul Medical SANATATEA TA SRL</t>
  </si>
  <si>
    <t>B_103</t>
  </si>
  <si>
    <t>SCCENTRUL MEDICAL UNIREA SRL</t>
  </si>
  <si>
    <t>B_101</t>
  </si>
  <si>
    <t>SC TINOS CLINIC SRL</t>
  </si>
  <si>
    <t>B_109</t>
  </si>
  <si>
    <t>SC Focus Lab Plus SRL</t>
  </si>
  <si>
    <t>B_110</t>
  </si>
  <si>
    <t xml:space="preserve"> SC Clinica Angiomed SRL</t>
  </si>
  <si>
    <t>B_111</t>
  </si>
  <si>
    <t xml:space="preserve"> Sc Clinica NewMedics SRL</t>
  </si>
  <si>
    <t>B_112</t>
  </si>
  <si>
    <t xml:space="preserve"> SC Euromedic Romania SRL</t>
  </si>
  <si>
    <t>B_113</t>
  </si>
  <si>
    <t xml:space="preserve"> SC Deltha Health Care SRL</t>
  </si>
  <si>
    <t>B_116</t>
  </si>
  <si>
    <t xml:space="preserve"> SC Sanador SRL</t>
  </si>
  <si>
    <t>B_117</t>
  </si>
  <si>
    <t>SC Sanamed Hospital SRL</t>
  </si>
  <si>
    <t>B_114</t>
  </si>
  <si>
    <t xml:space="preserve"> Sc Clinica Medicala Hipocrat 200 Srl</t>
  </si>
  <si>
    <t>B_118</t>
  </si>
  <si>
    <t>SC West Eye Hospital SRL</t>
  </si>
  <si>
    <t>B_119</t>
  </si>
  <si>
    <t>SC Hifu Teramed Conformal SRL</t>
  </si>
  <si>
    <t>B_124</t>
  </si>
  <si>
    <t>SC MEDLIFE SA-Zagazului</t>
  </si>
  <si>
    <t>B_122</t>
  </si>
  <si>
    <t>SC MEDICOVER SRL</t>
  </si>
  <si>
    <t>B_128</t>
  </si>
  <si>
    <t>Medicover Hospital</t>
  </si>
  <si>
    <t>B_125</t>
  </si>
  <si>
    <t>Centrul Medical Med As</t>
  </si>
  <si>
    <t>B_130</t>
  </si>
  <si>
    <t>Laurus Medical Srl</t>
  </si>
  <si>
    <t>T_02</t>
  </si>
  <si>
    <t>Spitalul Clinic nr.1 Cai Ferate WITIING</t>
  </si>
  <si>
    <t>T_01</t>
  </si>
  <si>
    <t>Spitalul Clinic CF nr.2</t>
  </si>
  <si>
    <t>B_126</t>
  </si>
  <si>
    <t>Fundatia Bucuria Ajutorului</t>
  </si>
  <si>
    <t>B_129</t>
  </si>
  <si>
    <t>SC CENTRUL MED POLICLI DI MONZA</t>
  </si>
  <si>
    <t>B_127</t>
  </si>
  <si>
    <t>Fundatia Sf Spiridon Vechi</t>
  </si>
  <si>
    <t>b_136</t>
  </si>
  <si>
    <t>PROMED SYSTEM</t>
  </si>
  <si>
    <t>b_140</t>
  </si>
  <si>
    <t>Fundatia V Babes</t>
  </si>
  <si>
    <t>b_133</t>
  </si>
  <si>
    <t>OVERMED MEDICAL CENTER SRL</t>
  </si>
  <si>
    <t>b_138</t>
  </si>
  <si>
    <t>MNT HEALTHCARE EUROPE SRL</t>
  </si>
  <si>
    <t>b_131</t>
  </si>
  <si>
    <t>BAUMAN CONSTRUCT</t>
  </si>
  <si>
    <t>b_132</t>
  </si>
  <si>
    <t>IMUNOCLASS</t>
  </si>
  <si>
    <t>b_134</t>
  </si>
  <si>
    <t>NUTRILIFE SRL</t>
  </si>
  <si>
    <t>b_137</t>
  </si>
  <si>
    <t>BROTAC</t>
  </si>
  <si>
    <t>b_139</t>
  </si>
  <si>
    <t>INTERNATIONAL MEDICAL CENTER</t>
  </si>
  <si>
    <t>B_142</t>
  </si>
  <si>
    <t>SIKA ALUL MEDICAL</t>
  </si>
  <si>
    <t>B_146</t>
  </si>
  <si>
    <t xml:space="preserve">Sapiens Medical Center </t>
  </si>
  <si>
    <t>B_147</t>
  </si>
  <si>
    <t>Fundatia Hospice Casa Sperantei</t>
  </si>
  <si>
    <t>B_150</t>
  </si>
  <si>
    <t>PROVITA</t>
  </si>
  <si>
    <t>B_151</t>
  </si>
  <si>
    <t>SPITALUL HIPERDIA</t>
  </si>
  <si>
    <t>B_149</t>
  </si>
  <si>
    <t>Casa suter</t>
  </si>
  <si>
    <t>B_153</t>
  </si>
  <si>
    <t>Spital VICTORIA</t>
  </si>
  <si>
    <t>b_152</t>
  </si>
  <si>
    <t>Eligon</t>
  </si>
  <si>
    <t>B_156</t>
  </si>
  <si>
    <t>LOTUS MED</t>
  </si>
  <si>
    <t>B_154</t>
  </si>
  <si>
    <t>BIOMEDICA</t>
  </si>
  <si>
    <t>B_155</t>
  </si>
  <si>
    <t>GENESYS</t>
  </si>
  <si>
    <t>B_157</t>
  </si>
  <si>
    <t>RIA CLINIC</t>
  </si>
  <si>
    <t>B_158</t>
  </si>
  <si>
    <t>AIS CLINIC</t>
  </si>
  <si>
    <t>B_159</t>
  </si>
  <si>
    <t>INFOSAN</t>
  </si>
  <si>
    <t>B_160</t>
  </si>
  <si>
    <t>MEDICAL CITY</t>
  </si>
  <si>
    <t>octombrie 2019</t>
  </si>
  <si>
    <t>noiembrie 2019</t>
  </si>
  <si>
    <t>total trim iv</t>
  </si>
  <si>
    <t>total contract 2019</t>
  </si>
  <si>
    <t>oct drg</t>
  </si>
  <si>
    <t>oct cr</t>
  </si>
  <si>
    <t>oct ssz</t>
  </si>
  <si>
    <t>nov drg</t>
  </si>
  <si>
    <t>nov cr</t>
  </si>
  <si>
    <t>nov ssz</t>
  </si>
  <si>
    <t>dec drg</t>
  </si>
  <si>
    <t>dec cr</t>
  </si>
  <si>
    <t>dec ssz</t>
  </si>
  <si>
    <t>decembrie 2019</t>
  </si>
  <si>
    <t>Rezerva 1% la data de 09.12.2019</t>
  </si>
  <si>
    <t>Rezerva 5% la data de 09.12.2019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</si>
</sst>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43" fontId="0" fillId="0" borderId="1" xfId="1" applyFont="1" applyFill="1" applyBorder="1"/>
    <xf numFmtId="0" fontId="0" fillId="0" borderId="1" xfId="0" applyFont="1" applyFill="1" applyBorder="1"/>
    <xf numFmtId="43" fontId="0" fillId="0" borderId="1" xfId="0" applyNumberFormat="1" applyFill="1" applyBorder="1"/>
    <xf numFmtId="9" fontId="0" fillId="0" borderId="1" xfId="0" applyNumberFormat="1" applyFont="1" applyFill="1" applyBorder="1"/>
    <xf numFmtId="0" fontId="0" fillId="0" borderId="1" xfId="0" applyFill="1" applyBorder="1"/>
    <xf numFmtId="9" fontId="4" fillId="0" borderId="1" xfId="0" applyNumberFormat="1" applyFont="1" applyFill="1" applyBorder="1"/>
    <xf numFmtId="9" fontId="5" fillId="0" borderId="1" xfId="0" applyNumberFormat="1" applyFont="1" applyFill="1" applyBorder="1"/>
    <xf numFmtId="0" fontId="0" fillId="0" borderId="0" xfId="0" applyFont="1" applyFill="1"/>
    <xf numFmtId="9" fontId="4" fillId="0" borderId="2" xfId="0" applyNumberFormat="1" applyFont="1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43" fontId="2" fillId="0" borderId="1" xfId="0" applyNumberFormat="1" applyFont="1" applyFill="1" applyBorder="1"/>
    <xf numFmtId="43" fontId="0" fillId="0" borderId="0" xfId="1" applyFont="1" applyFill="1"/>
    <xf numFmtId="43" fontId="2" fillId="0" borderId="1" xfId="1" applyFont="1" applyFill="1" applyBorder="1"/>
    <xf numFmtId="0" fontId="2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topLeftCell="G1" workbookViewId="0">
      <selection activeCell="T100" sqref="T100"/>
    </sheetView>
  </sheetViews>
  <sheetFormatPr defaultRowHeight="15"/>
  <cols>
    <col min="1" max="1" width="9.140625" style="10"/>
    <col min="2" max="2" width="72.85546875" style="10" customWidth="1"/>
    <col min="3" max="3" width="17.28515625" style="14" customWidth="1"/>
    <col min="4" max="4" width="15.140625" style="14" customWidth="1"/>
    <col min="5" max="5" width="15.85546875" style="14" customWidth="1"/>
    <col min="6" max="6" width="18" style="14" customWidth="1"/>
    <col min="7" max="7" width="15.28515625" style="17" bestFit="1" customWidth="1"/>
    <col min="8" max="9" width="14.28515625" style="17" bestFit="1" customWidth="1"/>
    <col min="10" max="11" width="15.28515625" style="17" bestFit="1" customWidth="1"/>
    <col min="12" max="13" width="14.28515625" style="17" bestFit="1" customWidth="1"/>
    <col min="14" max="15" width="15.28515625" style="17" bestFit="1" customWidth="1"/>
    <col min="16" max="17" width="14.28515625" style="17" bestFit="1" customWidth="1"/>
    <col min="18" max="19" width="15.28515625" style="17" bestFit="1" customWidth="1"/>
    <col min="20" max="20" width="19" style="17" customWidth="1"/>
    <col min="21" max="16384" width="9.140625" style="14"/>
  </cols>
  <sheetData>
    <row r="1" spans="1:20">
      <c r="A1" s="1"/>
      <c r="B1" s="1"/>
      <c r="C1" s="12" t="s">
        <v>0</v>
      </c>
      <c r="D1" s="12"/>
      <c r="E1" s="12"/>
      <c r="F1" s="12"/>
      <c r="G1" s="13" t="s">
        <v>194</v>
      </c>
      <c r="H1" s="13"/>
      <c r="I1" s="13"/>
      <c r="J1" s="13"/>
      <c r="K1" s="13" t="s">
        <v>195</v>
      </c>
      <c r="L1" s="13"/>
      <c r="M1" s="13"/>
      <c r="N1" s="13"/>
      <c r="O1" s="13" t="s">
        <v>207</v>
      </c>
      <c r="P1" s="13"/>
      <c r="Q1" s="13"/>
      <c r="R1" s="3"/>
      <c r="S1" s="3" t="s">
        <v>196</v>
      </c>
      <c r="T1" s="3" t="s">
        <v>197</v>
      </c>
    </row>
    <row r="2" spans="1:20">
      <c r="A2" s="2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198</v>
      </c>
      <c r="H2" s="3" t="s">
        <v>199</v>
      </c>
      <c r="I2" s="3" t="s">
        <v>200</v>
      </c>
      <c r="J2" s="3" t="s">
        <v>5</v>
      </c>
      <c r="K2" s="3" t="s">
        <v>201</v>
      </c>
      <c r="L2" s="3" t="s">
        <v>202</v>
      </c>
      <c r="M2" s="3" t="s">
        <v>203</v>
      </c>
      <c r="N2" s="3" t="s">
        <v>5</v>
      </c>
      <c r="O2" s="3" t="s">
        <v>204</v>
      </c>
      <c r="P2" s="3" t="s">
        <v>205</v>
      </c>
      <c r="Q2" s="3" t="s">
        <v>206</v>
      </c>
      <c r="R2" s="3" t="s">
        <v>5</v>
      </c>
      <c r="S2" s="3"/>
      <c r="T2" s="3"/>
    </row>
    <row r="3" spans="1:20">
      <c r="A3" s="4" t="s">
        <v>6</v>
      </c>
      <c r="B3" s="4" t="s">
        <v>7</v>
      </c>
      <c r="C3" s="5">
        <v>23704505.27</v>
      </c>
      <c r="D3" s="5">
        <v>0</v>
      </c>
      <c r="E3" s="5">
        <v>1537929.96</v>
      </c>
      <c r="F3" s="5">
        <f>+E3+D3+C3</f>
        <v>25242435.23</v>
      </c>
      <c r="G3" s="3">
        <v>2847751.07</v>
      </c>
      <c r="H3" s="3">
        <v>0</v>
      </c>
      <c r="I3" s="3">
        <v>183882.93</v>
      </c>
      <c r="J3" s="3">
        <f>+G3+H3+I3</f>
        <v>3031634</v>
      </c>
      <c r="K3" s="3">
        <v>2697883.13</v>
      </c>
      <c r="L3" s="3">
        <v>0</v>
      </c>
      <c r="M3" s="3">
        <v>174205.77</v>
      </c>
      <c r="N3" s="3">
        <f>+K3+L3+M3</f>
        <v>2872088.9</v>
      </c>
      <c r="O3" s="3">
        <v>2942782.99</v>
      </c>
      <c r="P3" s="3">
        <v>0</v>
      </c>
      <c r="Q3" s="3">
        <v>220659.52</v>
      </c>
      <c r="R3" s="3">
        <f>+Q3+P3+O3</f>
        <v>3163442.5100000002</v>
      </c>
      <c r="S3" s="3">
        <f>+J3+N3+R3</f>
        <v>9067165.4100000001</v>
      </c>
      <c r="T3" s="3">
        <f>+F3+J3+N3+R3</f>
        <v>34309600.640000001</v>
      </c>
    </row>
    <row r="4" spans="1:20">
      <c r="A4" s="4" t="s">
        <v>8</v>
      </c>
      <c r="B4" s="4" t="s">
        <v>9</v>
      </c>
      <c r="C4" s="5">
        <v>40637677.879999995</v>
      </c>
      <c r="D4" s="5">
        <v>0</v>
      </c>
      <c r="E4" s="5">
        <v>2788181.6399999997</v>
      </c>
      <c r="F4" s="5">
        <f t="shared" ref="F4:F67" si="0">+E4+D4+C4</f>
        <v>43425859.519999996</v>
      </c>
      <c r="G4" s="3">
        <v>4961682.9800000004</v>
      </c>
      <c r="H4" s="3">
        <v>0</v>
      </c>
      <c r="I4" s="3">
        <v>333369.55</v>
      </c>
      <c r="J4" s="3">
        <f t="shared" ref="J4:J67" si="1">+G4+H4+I4</f>
        <v>5295052.53</v>
      </c>
      <c r="K4" s="3">
        <v>4750177.93</v>
      </c>
      <c r="L4" s="3">
        <v>0</v>
      </c>
      <c r="M4" s="3">
        <v>315825.39</v>
      </c>
      <c r="N4" s="3">
        <f t="shared" ref="N4:N67" si="2">+K4+L4+M4</f>
        <v>5066003.3199999994</v>
      </c>
      <c r="O4" s="3">
        <v>4018963.21</v>
      </c>
      <c r="P4" s="3">
        <v>0</v>
      </c>
      <c r="Q4" s="3">
        <v>400043.46</v>
      </c>
      <c r="R4" s="3">
        <f t="shared" ref="R4:R67" si="3">+Q4+P4+O4</f>
        <v>4419006.67</v>
      </c>
      <c r="S4" s="3">
        <f t="shared" ref="S4:S67" si="4">+J4+N4+R4</f>
        <v>14780062.52</v>
      </c>
      <c r="T4" s="3">
        <f>+F4+J4+N4+R4</f>
        <v>58205922.039999999</v>
      </c>
    </row>
    <row r="5" spans="1:20">
      <c r="A5" s="4" t="s">
        <v>10</v>
      </c>
      <c r="B5" s="4" t="s">
        <v>11</v>
      </c>
      <c r="C5" s="5">
        <v>2100758.7300000004</v>
      </c>
      <c r="D5" s="5">
        <v>0</v>
      </c>
      <c r="E5" s="5">
        <v>0</v>
      </c>
      <c r="F5" s="5">
        <f t="shared" si="0"/>
        <v>2100758.7300000004</v>
      </c>
      <c r="G5" s="3">
        <v>243923.93</v>
      </c>
      <c r="H5" s="3">
        <v>0</v>
      </c>
      <c r="I5" s="3">
        <v>0</v>
      </c>
      <c r="J5" s="3">
        <f t="shared" si="1"/>
        <v>243923.93</v>
      </c>
      <c r="K5" s="3">
        <v>235965.03</v>
      </c>
      <c r="L5" s="3">
        <v>0</v>
      </c>
      <c r="M5" s="3">
        <v>0</v>
      </c>
      <c r="N5" s="3">
        <f t="shared" si="2"/>
        <v>235965.03</v>
      </c>
      <c r="O5" s="3">
        <v>151232.84</v>
      </c>
      <c r="P5" s="3">
        <v>0</v>
      </c>
      <c r="Q5" s="3">
        <v>0</v>
      </c>
      <c r="R5" s="3">
        <f t="shared" si="3"/>
        <v>151232.84</v>
      </c>
      <c r="S5" s="3">
        <f t="shared" si="4"/>
        <v>631121.79999999993</v>
      </c>
      <c r="T5" s="3">
        <f t="shared" ref="T5:T68" si="5">+F5+J5+N5+R5</f>
        <v>2731880.5300000003</v>
      </c>
    </row>
    <row r="6" spans="1:20">
      <c r="A6" s="4" t="s">
        <v>12</v>
      </c>
      <c r="B6" s="4" t="s">
        <v>13</v>
      </c>
      <c r="C6" s="5">
        <v>78433695.870000005</v>
      </c>
      <c r="D6" s="5">
        <v>0</v>
      </c>
      <c r="E6" s="5">
        <v>467672.47000000003</v>
      </c>
      <c r="F6" s="5">
        <f t="shared" si="0"/>
        <v>78901368.340000004</v>
      </c>
      <c r="G6" s="3">
        <v>8865588.8000000007</v>
      </c>
      <c r="H6" s="3">
        <v>0</v>
      </c>
      <c r="I6" s="3">
        <v>78968.69</v>
      </c>
      <c r="J6" s="3">
        <f t="shared" si="1"/>
        <v>8944557.4900000002</v>
      </c>
      <c r="K6" s="3">
        <v>8469006.5999999996</v>
      </c>
      <c r="L6" s="3">
        <v>0</v>
      </c>
      <c r="M6" s="3">
        <v>74812.820000000007</v>
      </c>
      <c r="N6" s="3">
        <f t="shared" si="2"/>
        <v>8543819.4199999999</v>
      </c>
      <c r="O6" s="3">
        <v>7535750.4800000004</v>
      </c>
      <c r="P6" s="3">
        <v>0</v>
      </c>
      <c r="Q6" s="3">
        <v>94762.43</v>
      </c>
      <c r="R6" s="3">
        <f t="shared" si="3"/>
        <v>7630512.9100000001</v>
      </c>
      <c r="S6" s="3">
        <f t="shared" si="4"/>
        <v>25118889.82</v>
      </c>
      <c r="T6" s="3">
        <f t="shared" si="5"/>
        <v>104020258.16</v>
      </c>
    </row>
    <row r="7" spans="1:20">
      <c r="A7" s="4" t="s">
        <v>14</v>
      </c>
      <c r="B7" s="4" t="s">
        <v>15</v>
      </c>
      <c r="C7" s="5">
        <v>16635151.799999999</v>
      </c>
      <c r="D7" s="5">
        <v>0</v>
      </c>
      <c r="E7" s="5">
        <v>847443.28</v>
      </c>
      <c r="F7" s="5">
        <f t="shared" si="0"/>
        <v>17482595.079999998</v>
      </c>
      <c r="G7" s="3">
        <v>1848350.2</v>
      </c>
      <c r="H7" s="3">
        <v>0</v>
      </c>
      <c r="I7" s="3">
        <v>101324.74</v>
      </c>
      <c r="J7" s="3">
        <f t="shared" si="1"/>
        <v>1949674.94</v>
      </c>
      <c r="K7" s="3">
        <v>1751077.5</v>
      </c>
      <c r="L7" s="3">
        <v>0</v>
      </c>
      <c r="M7" s="3">
        <v>95992.35</v>
      </c>
      <c r="N7" s="3">
        <f t="shared" si="2"/>
        <v>1847069.85</v>
      </c>
      <c r="O7" s="3">
        <v>1848350.2</v>
      </c>
      <c r="P7" s="3">
        <v>0</v>
      </c>
      <c r="Q7" s="3">
        <v>121589.69</v>
      </c>
      <c r="R7" s="3">
        <f t="shared" si="3"/>
        <v>1969939.89</v>
      </c>
      <c r="S7" s="3">
        <f t="shared" si="4"/>
        <v>5766684.6799999997</v>
      </c>
      <c r="T7" s="3">
        <f t="shared" si="5"/>
        <v>23249279.760000002</v>
      </c>
    </row>
    <row r="8" spans="1:20">
      <c r="A8" s="4" t="s">
        <v>16</v>
      </c>
      <c r="B8" s="4" t="s">
        <v>17</v>
      </c>
      <c r="C8" s="5">
        <v>5928343.3600000003</v>
      </c>
      <c r="D8" s="5">
        <v>0</v>
      </c>
      <c r="E8" s="5">
        <v>187908.72</v>
      </c>
      <c r="F8" s="5">
        <f t="shared" si="0"/>
        <v>6116252.0800000001</v>
      </c>
      <c r="G8" s="3">
        <v>772926.12</v>
      </c>
      <c r="H8" s="3">
        <v>0</v>
      </c>
      <c r="I8" s="3">
        <v>22467.35</v>
      </c>
      <c r="J8" s="3">
        <f t="shared" si="1"/>
        <v>795393.47</v>
      </c>
      <c r="K8" s="3">
        <v>739978.07</v>
      </c>
      <c r="L8" s="3">
        <v>0</v>
      </c>
      <c r="M8" s="3">
        <v>21284.97</v>
      </c>
      <c r="N8" s="3">
        <f t="shared" si="2"/>
        <v>761263.03999999992</v>
      </c>
      <c r="O8" s="3">
        <v>626070.16</v>
      </c>
      <c r="P8" s="3">
        <v>0</v>
      </c>
      <c r="Q8" s="3">
        <v>26960.82</v>
      </c>
      <c r="R8" s="3">
        <f t="shared" si="3"/>
        <v>653030.98</v>
      </c>
      <c r="S8" s="3">
        <f t="shared" si="4"/>
        <v>2209687.4899999998</v>
      </c>
      <c r="T8" s="3">
        <f t="shared" si="5"/>
        <v>8325939.5700000003</v>
      </c>
    </row>
    <row r="9" spans="1:20">
      <c r="A9" s="4" t="s">
        <v>18</v>
      </c>
      <c r="B9" s="4" t="s">
        <v>19</v>
      </c>
      <c r="C9" s="5">
        <v>13393517.209999999</v>
      </c>
      <c r="D9" s="5">
        <v>4689023.0200000005</v>
      </c>
      <c r="E9" s="5">
        <v>2651381.0300000003</v>
      </c>
      <c r="F9" s="5">
        <f t="shared" si="0"/>
        <v>20733921.259999998</v>
      </c>
      <c r="G9" s="3">
        <v>1749639.0499999998</v>
      </c>
      <c r="H9" s="3">
        <v>539276.93000000005</v>
      </c>
      <c r="I9" s="3">
        <v>305555.56</v>
      </c>
      <c r="J9" s="3">
        <f t="shared" si="1"/>
        <v>2594471.54</v>
      </c>
      <c r="K9" s="3">
        <v>1675055.99</v>
      </c>
      <c r="L9" s="3">
        <v>510896.53</v>
      </c>
      <c r="M9" s="3">
        <v>289475.16000000003</v>
      </c>
      <c r="N9" s="3">
        <f t="shared" si="2"/>
        <v>2475427.6800000002</v>
      </c>
      <c r="O9" s="3">
        <v>1417207.63</v>
      </c>
      <c r="P9" s="3">
        <v>560618.67000000004</v>
      </c>
      <c r="Q9" s="3">
        <v>319839.84999999998</v>
      </c>
      <c r="R9" s="3">
        <f t="shared" si="3"/>
        <v>2297666.15</v>
      </c>
      <c r="S9" s="3">
        <f t="shared" si="4"/>
        <v>7367565.370000001</v>
      </c>
      <c r="T9" s="3">
        <f t="shared" si="5"/>
        <v>28101486.629999995</v>
      </c>
    </row>
    <row r="10" spans="1:20">
      <c r="A10" s="4" t="s">
        <v>20</v>
      </c>
      <c r="B10" s="4" t="s">
        <v>21</v>
      </c>
      <c r="C10" s="5">
        <v>6036084.9299999997</v>
      </c>
      <c r="D10" s="5">
        <v>0</v>
      </c>
      <c r="E10" s="5">
        <v>1939936.2799999998</v>
      </c>
      <c r="F10" s="5">
        <f t="shared" si="0"/>
        <v>7976021.209999999</v>
      </c>
      <c r="G10" s="3">
        <v>702004.16</v>
      </c>
      <c r="H10" s="3">
        <v>0</v>
      </c>
      <c r="I10" s="3">
        <v>230182.31</v>
      </c>
      <c r="J10" s="3">
        <f t="shared" si="1"/>
        <v>932186.47</v>
      </c>
      <c r="K10" s="3">
        <v>665059.94999999995</v>
      </c>
      <c r="L10" s="3">
        <v>0</v>
      </c>
      <c r="M10" s="3">
        <v>218068.56</v>
      </c>
      <c r="N10" s="3">
        <f t="shared" si="2"/>
        <v>883128.51</v>
      </c>
      <c r="O10" s="3">
        <v>702004.16</v>
      </c>
      <c r="P10" s="3">
        <v>0</v>
      </c>
      <c r="Q10" s="3">
        <v>276218.77</v>
      </c>
      <c r="R10" s="3">
        <f t="shared" si="3"/>
        <v>978222.93</v>
      </c>
      <c r="S10" s="3">
        <f t="shared" si="4"/>
        <v>2793537.91</v>
      </c>
      <c r="T10" s="3">
        <f t="shared" si="5"/>
        <v>10769559.119999999</v>
      </c>
    </row>
    <row r="11" spans="1:20">
      <c r="A11" s="4" t="s">
        <v>22</v>
      </c>
      <c r="B11" s="4" t="s">
        <v>23</v>
      </c>
      <c r="C11" s="5">
        <v>0</v>
      </c>
      <c r="D11" s="5">
        <v>23809913.730000004</v>
      </c>
      <c r="E11" s="5">
        <v>0</v>
      </c>
      <c r="F11" s="5">
        <f t="shared" si="0"/>
        <v>23809913.730000004</v>
      </c>
      <c r="G11" s="3">
        <v>0</v>
      </c>
      <c r="H11" s="3">
        <v>2645545.9700000002</v>
      </c>
      <c r="I11" s="3">
        <v>0</v>
      </c>
      <c r="J11" s="3">
        <f t="shared" si="1"/>
        <v>2645545.9700000002</v>
      </c>
      <c r="K11" s="3">
        <v>0</v>
      </c>
      <c r="L11" s="3">
        <v>2506319.4299999997</v>
      </c>
      <c r="M11" s="3">
        <v>0</v>
      </c>
      <c r="N11" s="3">
        <f t="shared" si="2"/>
        <v>2506319.4299999997</v>
      </c>
      <c r="O11" s="3">
        <v>0</v>
      </c>
      <c r="P11" s="3">
        <v>2645545.9700000002</v>
      </c>
      <c r="Q11" s="3">
        <v>0</v>
      </c>
      <c r="R11" s="3">
        <f t="shared" si="3"/>
        <v>2645545.9700000002</v>
      </c>
      <c r="S11" s="3">
        <f t="shared" si="4"/>
        <v>7797411.370000001</v>
      </c>
      <c r="T11" s="3">
        <f t="shared" si="5"/>
        <v>31607325.100000001</v>
      </c>
    </row>
    <row r="12" spans="1:20">
      <c r="A12" s="4" t="s">
        <v>24</v>
      </c>
      <c r="B12" s="4" t="s">
        <v>25</v>
      </c>
      <c r="C12" s="5">
        <v>24075519.140000001</v>
      </c>
      <c r="D12" s="5">
        <v>0</v>
      </c>
      <c r="E12" s="5">
        <v>4099705.23</v>
      </c>
      <c r="F12" s="5">
        <f t="shared" si="0"/>
        <v>28175224.370000001</v>
      </c>
      <c r="G12" s="3">
        <v>2786963.3</v>
      </c>
      <c r="H12" s="3">
        <v>0</v>
      </c>
      <c r="I12" s="3">
        <v>473342.12</v>
      </c>
      <c r="J12" s="3">
        <f t="shared" si="1"/>
        <v>3260305.42</v>
      </c>
      <c r="K12" s="3">
        <v>2640294.4299999997</v>
      </c>
      <c r="L12" s="3">
        <v>0</v>
      </c>
      <c r="M12" s="3">
        <v>448431.64999999997</v>
      </c>
      <c r="N12" s="3">
        <f t="shared" si="2"/>
        <v>3088726.0799999996</v>
      </c>
      <c r="O12" s="3">
        <v>2786963.3</v>
      </c>
      <c r="P12" s="3">
        <v>0</v>
      </c>
      <c r="Q12" s="3">
        <v>552211.11</v>
      </c>
      <c r="R12" s="3">
        <f t="shared" si="3"/>
        <v>3339174.4099999997</v>
      </c>
      <c r="S12" s="3">
        <f t="shared" si="4"/>
        <v>9688205.9100000001</v>
      </c>
      <c r="T12" s="3">
        <f t="shared" si="5"/>
        <v>37863430.279999994</v>
      </c>
    </row>
    <row r="13" spans="1:20">
      <c r="A13" s="4" t="s">
        <v>26</v>
      </c>
      <c r="B13" s="4" t="s">
        <v>27</v>
      </c>
      <c r="C13" s="5">
        <v>23726323.620000001</v>
      </c>
      <c r="D13" s="5">
        <v>1573351.04</v>
      </c>
      <c r="E13" s="5">
        <v>1284129.56</v>
      </c>
      <c r="F13" s="5">
        <f t="shared" si="0"/>
        <v>26583804.220000003</v>
      </c>
      <c r="G13" s="3">
        <v>2636258.1800000002</v>
      </c>
      <c r="H13" s="3">
        <v>199117.5</v>
      </c>
      <c r="I13" s="3">
        <v>153537.23000000001</v>
      </c>
      <c r="J13" s="3">
        <f t="shared" si="1"/>
        <v>2988912.91</v>
      </c>
      <c r="K13" s="3">
        <v>2497520.4300000002</v>
      </c>
      <c r="L13" s="3">
        <v>188638.59000000003</v>
      </c>
      <c r="M13" s="3">
        <v>145457.06</v>
      </c>
      <c r="N13" s="3">
        <f t="shared" si="2"/>
        <v>2831616.08</v>
      </c>
      <c r="O13" s="3">
        <v>2610909.5499999998</v>
      </c>
      <c r="P13" s="3">
        <v>227432.8</v>
      </c>
      <c r="Q13" s="3">
        <v>177227.88</v>
      </c>
      <c r="R13" s="3">
        <f t="shared" si="3"/>
        <v>3015570.23</v>
      </c>
      <c r="S13" s="3">
        <f t="shared" si="4"/>
        <v>8836099.2200000007</v>
      </c>
      <c r="T13" s="3">
        <f t="shared" si="5"/>
        <v>35419903.439999998</v>
      </c>
    </row>
    <row r="14" spans="1:20">
      <c r="A14" s="4" t="s">
        <v>28</v>
      </c>
      <c r="B14" s="4" t="s">
        <v>29</v>
      </c>
      <c r="C14" s="5">
        <v>37305362.020000003</v>
      </c>
      <c r="D14" s="5">
        <v>2346150.41</v>
      </c>
      <c r="E14" s="5">
        <v>1092818.5</v>
      </c>
      <c r="F14" s="5">
        <f t="shared" si="0"/>
        <v>40744330.930000007</v>
      </c>
      <c r="G14" s="3">
        <v>4717038.49</v>
      </c>
      <c r="H14" s="3">
        <v>260469.7</v>
      </c>
      <c r="I14" s="3">
        <v>130663.08</v>
      </c>
      <c r="J14" s="3">
        <f t="shared" si="1"/>
        <v>5108171.2700000005</v>
      </c>
      <c r="K14" s="3">
        <v>4504782.8099999996</v>
      </c>
      <c r="L14" s="3">
        <v>246762.02</v>
      </c>
      <c r="M14" s="3">
        <v>123786.7</v>
      </c>
      <c r="N14" s="3">
        <f t="shared" si="2"/>
        <v>4875331.5299999993</v>
      </c>
      <c r="O14" s="3">
        <v>4033226.31</v>
      </c>
      <c r="P14" s="3">
        <v>260469.7</v>
      </c>
      <c r="Q14" s="3">
        <v>156795.70000000001</v>
      </c>
      <c r="R14" s="3">
        <f t="shared" si="3"/>
        <v>4450491.71</v>
      </c>
      <c r="S14" s="3">
        <f t="shared" si="4"/>
        <v>14433994.510000002</v>
      </c>
      <c r="T14" s="3">
        <f t="shared" si="5"/>
        <v>55178325.440000013</v>
      </c>
    </row>
    <row r="15" spans="1:20">
      <c r="A15" s="4" t="s">
        <v>30</v>
      </c>
      <c r="B15" s="4" t="s">
        <v>31</v>
      </c>
      <c r="C15" s="5">
        <v>12933394.359999999</v>
      </c>
      <c r="D15" s="5">
        <v>125752.69999999998</v>
      </c>
      <c r="E15" s="5">
        <v>421923.81999999995</v>
      </c>
      <c r="F15" s="5">
        <f t="shared" si="0"/>
        <v>13481070.879999999</v>
      </c>
      <c r="G15" s="3">
        <v>1927622.17</v>
      </c>
      <c r="H15" s="3">
        <v>14702.06</v>
      </c>
      <c r="I15" s="3">
        <v>54944.94</v>
      </c>
      <c r="J15" s="3">
        <f t="shared" si="1"/>
        <v>1997269.17</v>
      </c>
      <c r="K15" s="3">
        <v>1845531.67</v>
      </c>
      <c r="L15" s="3">
        <v>13928.34</v>
      </c>
      <c r="M15" s="3">
        <v>52053.36</v>
      </c>
      <c r="N15" s="3">
        <f t="shared" si="2"/>
        <v>1911513.37</v>
      </c>
      <c r="O15" s="3">
        <v>1591532.31</v>
      </c>
      <c r="P15" s="3">
        <v>15608</v>
      </c>
      <c r="Q15" s="3">
        <v>65933.919999999998</v>
      </c>
      <c r="R15" s="3">
        <f t="shared" si="3"/>
        <v>1673074.23</v>
      </c>
      <c r="S15" s="3">
        <f t="shared" si="4"/>
        <v>5581856.7699999996</v>
      </c>
      <c r="T15" s="3">
        <f t="shared" si="5"/>
        <v>19062927.649999999</v>
      </c>
    </row>
    <row r="16" spans="1:20">
      <c r="A16" s="4" t="s">
        <v>32</v>
      </c>
      <c r="B16" s="4" t="s">
        <v>33</v>
      </c>
      <c r="C16" s="5">
        <v>12405906.140000001</v>
      </c>
      <c r="D16" s="5">
        <v>1898172.1799999997</v>
      </c>
      <c r="E16" s="5">
        <v>2880211.2800000003</v>
      </c>
      <c r="F16" s="5">
        <f t="shared" si="0"/>
        <v>17184289.600000001</v>
      </c>
      <c r="G16" s="3">
        <v>1455988.21</v>
      </c>
      <c r="H16" s="3">
        <v>210908.02</v>
      </c>
      <c r="I16" s="3">
        <v>342124.84</v>
      </c>
      <c r="J16" s="3">
        <f t="shared" si="1"/>
        <v>2009021.07</v>
      </c>
      <c r="K16" s="3">
        <v>1379364.25</v>
      </c>
      <c r="L16" s="3">
        <v>199808.61000000002</v>
      </c>
      <c r="M16" s="3">
        <v>324119.92</v>
      </c>
      <c r="N16" s="3">
        <f t="shared" si="2"/>
        <v>1903292.78</v>
      </c>
      <c r="O16" s="3">
        <v>1515379.67</v>
      </c>
      <c r="P16" s="3">
        <v>210908.02</v>
      </c>
      <c r="Q16" s="3">
        <v>410549.81</v>
      </c>
      <c r="R16" s="3">
        <f t="shared" si="3"/>
        <v>2136837.5</v>
      </c>
      <c r="S16" s="3">
        <f t="shared" si="4"/>
        <v>6049151.3499999996</v>
      </c>
      <c r="T16" s="3">
        <f t="shared" si="5"/>
        <v>23233440.950000003</v>
      </c>
    </row>
    <row r="17" spans="1:20">
      <c r="A17" s="4" t="s">
        <v>34</v>
      </c>
      <c r="B17" s="4" t="s">
        <v>35</v>
      </c>
      <c r="C17" s="5">
        <v>6902477.3399999999</v>
      </c>
      <c r="D17" s="5">
        <v>0</v>
      </c>
      <c r="E17" s="5">
        <v>554540.21</v>
      </c>
      <c r="F17" s="5">
        <f t="shared" si="0"/>
        <v>7457017.5499999998</v>
      </c>
      <c r="G17" s="3">
        <v>871024.45</v>
      </c>
      <c r="H17" s="3">
        <v>0</v>
      </c>
      <c r="I17" s="3">
        <v>66303.72</v>
      </c>
      <c r="J17" s="3">
        <f t="shared" si="1"/>
        <v>937328.16999999993</v>
      </c>
      <c r="K17" s="3">
        <v>825185.25</v>
      </c>
      <c r="L17" s="3">
        <v>0</v>
      </c>
      <c r="M17" s="3">
        <v>62814.369999999995</v>
      </c>
      <c r="N17" s="3">
        <f t="shared" si="2"/>
        <v>887999.62</v>
      </c>
      <c r="O17" s="3">
        <v>877134.28</v>
      </c>
      <c r="P17" s="3">
        <v>0</v>
      </c>
      <c r="Q17" s="3">
        <v>79564.47</v>
      </c>
      <c r="R17" s="3">
        <f t="shared" si="3"/>
        <v>956698.75</v>
      </c>
      <c r="S17" s="3">
        <f t="shared" si="4"/>
        <v>2782026.54</v>
      </c>
      <c r="T17" s="3">
        <f t="shared" si="5"/>
        <v>10239044.089999998</v>
      </c>
    </row>
    <row r="18" spans="1:20">
      <c r="A18" s="4" t="s">
        <v>36</v>
      </c>
      <c r="B18" s="4" t="s">
        <v>37</v>
      </c>
      <c r="C18" s="5">
        <v>45499054.339999989</v>
      </c>
      <c r="D18" s="5">
        <v>0</v>
      </c>
      <c r="E18" s="5">
        <v>3919079.26</v>
      </c>
      <c r="F18" s="5">
        <f t="shared" si="0"/>
        <v>49418133.599999987</v>
      </c>
      <c r="G18" s="3">
        <v>5578765.8099999996</v>
      </c>
      <c r="H18" s="3">
        <v>0</v>
      </c>
      <c r="I18" s="3">
        <v>440345.17</v>
      </c>
      <c r="J18" s="3">
        <f t="shared" si="1"/>
        <v>6019110.9799999995</v>
      </c>
      <c r="K18" s="3">
        <v>5340955.95</v>
      </c>
      <c r="L18" s="3">
        <v>0</v>
      </c>
      <c r="M18" s="3">
        <v>417171.22000000003</v>
      </c>
      <c r="N18" s="3">
        <f t="shared" si="2"/>
        <v>5758127.1699999999</v>
      </c>
      <c r="O18" s="3">
        <v>4518800.3099999996</v>
      </c>
      <c r="P18" s="3">
        <v>0</v>
      </c>
      <c r="Q18" s="3">
        <v>528414.19999999995</v>
      </c>
      <c r="R18" s="3">
        <f t="shared" si="3"/>
        <v>5047214.51</v>
      </c>
      <c r="S18" s="3">
        <f t="shared" si="4"/>
        <v>16824452.659999996</v>
      </c>
      <c r="T18" s="3">
        <f t="shared" si="5"/>
        <v>66242586.259999983</v>
      </c>
    </row>
    <row r="19" spans="1:20">
      <c r="A19" s="4" t="s">
        <v>38</v>
      </c>
      <c r="B19" s="4" t="s">
        <v>39</v>
      </c>
      <c r="C19" s="5">
        <v>72938670.460000008</v>
      </c>
      <c r="D19" s="5">
        <v>1212181.6400000001</v>
      </c>
      <c r="E19" s="5">
        <v>9733345.5399999991</v>
      </c>
      <c r="F19" s="5">
        <f t="shared" si="0"/>
        <v>83884197.640000015</v>
      </c>
      <c r="G19" s="3">
        <v>8319209.6900000004</v>
      </c>
      <c r="H19" s="3">
        <v>134689.47</v>
      </c>
      <c r="I19" s="3">
        <v>1163769.58</v>
      </c>
      <c r="J19" s="3">
        <f t="shared" si="1"/>
        <v>9617668.7400000002</v>
      </c>
      <c r="K19" s="3">
        <v>7881396.5499999998</v>
      </c>
      <c r="L19" s="3">
        <v>127601.2</v>
      </c>
      <c r="M19" s="3">
        <v>1102524.1499999999</v>
      </c>
      <c r="N19" s="3">
        <f t="shared" si="2"/>
        <v>9111521.9000000004</v>
      </c>
      <c r="O19" s="3">
        <v>8319209.6900000004</v>
      </c>
      <c r="P19" s="3">
        <v>134689.47</v>
      </c>
      <c r="Q19" s="3">
        <v>1396523.49</v>
      </c>
      <c r="R19" s="3">
        <f t="shared" si="3"/>
        <v>9850422.6500000004</v>
      </c>
      <c r="S19" s="3">
        <f t="shared" si="4"/>
        <v>28579613.289999999</v>
      </c>
      <c r="T19" s="3">
        <f t="shared" si="5"/>
        <v>112463810.93000002</v>
      </c>
    </row>
    <row r="20" spans="1:20">
      <c r="A20" s="4" t="s">
        <v>40</v>
      </c>
      <c r="B20" s="4" t="s">
        <v>41</v>
      </c>
      <c r="C20" s="5">
        <f>133427552.35-1098666.44</f>
        <v>132328885.91</v>
      </c>
      <c r="D20" s="5">
        <v>599526.87</v>
      </c>
      <c r="E20" s="5">
        <f>18228902.73+1098666.44</f>
        <v>19327569.170000002</v>
      </c>
      <c r="F20" s="5">
        <f t="shared" si="0"/>
        <v>152255981.94999999</v>
      </c>
      <c r="G20" s="3">
        <v>13591147.52</v>
      </c>
      <c r="H20" s="3">
        <v>66539.59</v>
      </c>
      <c r="I20" s="3">
        <v>2099052.0099999998</v>
      </c>
      <c r="J20" s="3">
        <f t="shared" si="1"/>
        <v>15756739.119999999</v>
      </c>
      <c r="K20" s="3">
        <v>14365645.65</v>
      </c>
      <c r="L20" s="3">
        <v>63037.83</v>
      </c>
      <c r="M20" s="3">
        <v>1988585.68</v>
      </c>
      <c r="N20" s="3">
        <f t="shared" si="2"/>
        <v>16417269.16</v>
      </c>
      <c r="O20" s="3">
        <v>13591147.52</v>
      </c>
      <c r="P20" s="3">
        <v>69894.649999999994</v>
      </c>
      <c r="Q20" s="3">
        <v>2394617.34</v>
      </c>
      <c r="R20" s="3">
        <f t="shared" si="3"/>
        <v>16055659.51</v>
      </c>
      <c r="S20" s="3">
        <f t="shared" si="4"/>
        <v>48229667.789999999</v>
      </c>
      <c r="T20" s="3">
        <f t="shared" si="5"/>
        <v>200485649.73999998</v>
      </c>
    </row>
    <row r="21" spans="1:20">
      <c r="A21" s="4" t="s">
        <v>42</v>
      </c>
      <c r="B21" s="4" t="s">
        <v>43</v>
      </c>
      <c r="C21" s="5">
        <v>10572583.41</v>
      </c>
      <c r="D21" s="5">
        <v>0</v>
      </c>
      <c r="E21" s="5">
        <v>2153096.96</v>
      </c>
      <c r="F21" s="5">
        <f t="shared" si="0"/>
        <v>12725680.370000001</v>
      </c>
      <c r="G21" s="3">
        <v>1170803.83</v>
      </c>
      <c r="H21" s="3">
        <v>0</v>
      </c>
      <c r="I21" s="3">
        <v>257435.5</v>
      </c>
      <c r="J21" s="3">
        <f t="shared" si="1"/>
        <v>1428239.33</v>
      </c>
      <c r="K21" s="3">
        <v>1109188.21</v>
      </c>
      <c r="L21" s="3">
        <v>0</v>
      </c>
      <c r="M21" s="3">
        <v>243887.5</v>
      </c>
      <c r="N21" s="3">
        <f t="shared" si="2"/>
        <v>1353075.71</v>
      </c>
      <c r="O21" s="3">
        <v>1298497.67</v>
      </c>
      <c r="P21" s="3">
        <v>0</v>
      </c>
      <c r="Q21" s="3">
        <v>308922.59999999998</v>
      </c>
      <c r="R21" s="3">
        <f t="shared" si="3"/>
        <v>1607420.27</v>
      </c>
      <c r="S21" s="3">
        <f t="shared" si="4"/>
        <v>4388735.3100000005</v>
      </c>
      <c r="T21" s="3">
        <f t="shared" si="5"/>
        <v>17114415.68</v>
      </c>
    </row>
    <row r="22" spans="1:20">
      <c r="A22" s="4" t="s">
        <v>44</v>
      </c>
      <c r="B22" s="4" t="s">
        <v>45</v>
      </c>
      <c r="C22" s="5">
        <v>32441038.020000003</v>
      </c>
      <c r="D22" s="5">
        <f>823544.78-86380.33</f>
        <v>737164.45000000007</v>
      </c>
      <c r="E22" s="5">
        <f>13193633.76+86380.33</f>
        <v>13280014.09</v>
      </c>
      <c r="F22" s="5">
        <f t="shared" si="0"/>
        <v>46458216.560000002</v>
      </c>
      <c r="G22" s="3">
        <v>4236534.29</v>
      </c>
      <c r="H22" s="3">
        <v>118316.14</v>
      </c>
      <c r="I22" s="3">
        <v>1501717.81</v>
      </c>
      <c r="J22" s="3">
        <f t="shared" si="1"/>
        <v>5856568.2400000002</v>
      </c>
      <c r="K22" s="3">
        <v>4055940.65</v>
      </c>
      <c r="L22" s="3">
        <v>112089.54000000001</v>
      </c>
      <c r="M22" s="3">
        <v>1422687.25</v>
      </c>
      <c r="N22" s="3">
        <f t="shared" si="2"/>
        <v>5590717.4399999995</v>
      </c>
      <c r="O22" s="3">
        <v>3431592.77</v>
      </c>
      <c r="P22" s="3">
        <v>69290.080000000002</v>
      </c>
      <c r="Q22" s="3">
        <v>1794678.34</v>
      </c>
      <c r="R22" s="3">
        <f t="shared" si="3"/>
        <v>5295561.1900000004</v>
      </c>
      <c r="S22" s="3">
        <f t="shared" si="4"/>
        <v>16742846.870000001</v>
      </c>
      <c r="T22" s="3">
        <f t="shared" si="5"/>
        <v>63201063.43</v>
      </c>
    </row>
    <row r="23" spans="1:20">
      <c r="A23" s="4" t="s">
        <v>46</v>
      </c>
      <c r="B23" s="4" t="s">
        <v>47</v>
      </c>
      <c r="C23" s="5">
        <f>25040516.09-106545.83</f>
        <v>24933970.260000002</v>
      </c>
      <c r="D23" s="5">
        <v>8572566.8599999994</v>
      </c>
      <c r="E23" s="5">
        <f>9985231.54+106545.83</f>
        <v>10091777.369999999</v>
      </c>
      <c r="F23" s="5">
        <f t="shared" si="0"/>
        <v>43598314.489999995</v>
      </c>
      <c r="G23" s="3">
        <v>3306084.66</v>
      </c>
      <c r="H23" s="3">
        <v>998386.6</v>
      </c>
      <c r="I23" s="3">
        <v>1120734.03</v>
      </c>
      <c r="J23" s="3">
        <f t="shared" si="1"/>
        <v>5425205.29</v>
      </c>
      <c r="K23" s="3">
        <v>3132096.0999999996</v>
      </c>
      <c r="L23" s="3">
        <v>945844.74</v>
      </c>
      <c r="M23" s="3">
        <v>1061753.42</v>
      </c>
      <c r="N23" s="3">
        <f t="shared" si="2"/>
        <v>5139694.26</v>
      </c>
      <c r="O23" s="3">
        <v>3234595.66</v>
      </c>
      <c r="P23" s="3">
        <v>895397.2</v>
      </c>
      <c r="Q23" s="3">
        <v>1344880.84</v>
      </c>
      <c r="R23" s="3">
        <f t="shared" si="3"/>
        <v>5474873.7000000002</v>
      </c>
      <c r="S23" s="3">
        <f t="shared" si="4"/>
        <v>16039773.25</v>
      </c>
      <c r="T23" s="3">
        <f t="shared" si="5"/>
        <v>59638087.739999995</v>
      </c>
    </row>
    <row r="24" spans="1:20">
      <c r="A24" s="4" t="s">
        <v>48</v>
      </c>
      <c r="B24" s="4" t="s">
        <v>49</v>
      </c>
      <c r="C24" s="5">
        <v>18227784.609999999</v>
      </c>
      <c r="D24" s="5">
        <v>0</v>
      </c>
      <c r="E24" s="5">
        <v>0</v>
      </c>
      <c r="F24" s="5">
        <f t="shared" si="0"/>
        <v>18227784.609999999</v>
      </c>
      <c r="G24" s="3">
        <v>2885011.67</v>
      </c>
      <c r="H24" s="3">
        <v>0</v>
      </c>
      <c r="I24" s="3">
        <v>0</v>
      </c>
      <c r="J24" s="3">
        <f t="shared" si="1"/>
        <v>2885011.67</v>
      </c>
      <c r="K24" s="3">
        <v>2772097.95</v>
      </c>
      <c r="L24" s="3">
        <v>0</v>
      </c>
      <c r="M24" s="3">
        <v>0</v>
      </c>
      <c r="N24" s="3">
        <f t="shared" si="2"/>
        <v>2772097.95</v>
      </c>
      <c r="O24" s="3">
        <v>2467390.2799999998</v>
      </c>
      <c r="P24" s="3">
        <v>0</v>
      </c>
      <c r="Q24" s="3">
        <v>0</v>
      </c>
      <c r="R24" s="3">
        <f t="shared" si="3"/>
        <v>2467390.2799999998</v>
      </c>
      <c r="S24" s="3">
        <f t="shared" si="4"/>
        <v>8124499.9000000004</v>
      </c>
      <c r="T24" s="3">
        <f t="shared" si="5"/>
        <v>26352284.510000002</v>
      </c>
    </row>
    <row r="25" spans="1:20">
      <c r="A25" s="4" t="s">
        <v>50</v>
      </c>
      <c r="B25" s="4" t="s">
        <v>51</v>
      </c>
      <c r="C25" s="5">
        <v>22068819.719999999</v>
      </c>
      <c r="D25" s="5">
        <v>0</v>
      </c>
      <c r="E25" s="5">
        <v>6984005.8899999997</v>
      </c>
      <c r="F25" s="5">
        <f t="shared" si="0"/>
        <v>29052825.609999999</v>
      </c>
      <c r="G25" s="3">
        <v>2453133.4</v>
      </c>
      <c r="H25" s="3">
        <v>0</v>
      </c>
      <c r="I25" s="3">
        <v>958150.47</v>
      </c>
      <c r="J25" s="3">
        <f t="shared" si="1"/>
        <v>3411283.87</v>
      </c>
      <c r="K25" s="3">
        <v>2348562</v>
      </c>
      <c r="L25" s="3">
        <v>0</v>
      </c>
      <c r="M25" s="3">
        <v>907726.11</v>
      </c>
      <c r="N25" s="3">
        <f t="shared" si="2"/>
        <v>3256288.11</v>
      </c>
      <c r="O25" s="3">
        <v>1987038.05</v>
      </c>
      <c r="P25" s="3">
        <v>0</v>
      </c>
      <c r="Q25" s="3">
        <v>903538.75</v>
      </c>
      <c r="R25" s="3">
        <f t="shared" si="3"/>
        <v>2890576.8</v>
      </c>
      <c r="S25" s="3">
        <f t="shared" si="4"/>
        <v>9558148.7800000012</v>
      </c>
      <c r="T25" s="3">
        <f t="shared" si="5"/>
        <v>38610974.390000001</v>
      </c>
    </row>
    <row r="26" spans="1:20">
      <c r="A26" s="4" t="s">
        <v>52</v>
      </c>
      <c r="B26" s="4" t="s">
        <v>53</v>
      </c>
      <c r="C26" s="5">
        <v>0</v>
      </c>
      <c r="D26" s="5">
        <v>17138399.68</v>
      </c>
      <c r="E26" s="5">
        <v>3140448.1099999994</v>
      </c>
      <c r="F26" s="5">
        <f t="shared" si="0"/>
        <v>20278847.789999999</v>
      </c>
      <c r="G26" s="3">
        <v>0</v>
      </c>
      <c r="H26" s="3">
        <v>1905302.25</v>
      </c>
      <c r="I26" s="3">
        <v>357304.41</v>
      </c>
      <c r="J26" s="3">
        <f t="shared" si="1"/>
        <v>2262606.66</v>
      </c>
      <c r="K26" s="3">
        <v>0</v>
      </c>
      <c r="L26" s="3">
        <v>1902362.9700000002</v>
      </c>
      <c r="M26" s="3">
        <v>356753.2</v>
      </c>
      <c r="N26" s="3">
        <f t="shared" si="2"/>
        <v>2259116.1700000004</v>
      </c>
      <c r="O26" s="3">
        <v>0</v>
      </c>
      <c r="P26" s="3">
        <v>1938308.55</v>
      </c>
      <c r="Q26" s="3">
        <v>428765.3</v>
      </c>
      <c r="R26" s="3">
        <f t="shared" si="3"/>
        <v>2367073.85</v>
      </c>
      <c r="S26" s="3">
        <f t="shared" si="4"/>
        <v>6888796.6799999997</v>
      </c>
      <c r="T26" s="3">
        <f t="shared" si="5"/>
        <v>27167644.470000003</v>
      </c>
    </row>
    <row r="27" spans="1:20">
      <c r="A27" s="4" t="s">
        <v>54</v>
      </c>
      <c r="B27" s="4" t="s">
        <v>55</v>
      </c>
      <c r="C27" s="5">
        <v>49314598.560000002</v>
      </c>
      <c r="D27" s="5">
        <v>1462705.06</v>
      </c>
      <c r="E27" s="5">
        <v>4863966.25</v>
      </c>
      <c r="F27" s="5">
        <f t="shared" si="0"/>
        <v>55641269.870000005</v>
      </c>
      <c r="G27" s="3">
        <v>7199666.2299999995</v>
      </c>
      <c r="H27" s="3">
        <v>186235.82</v>
      </c>
      <c r="I27" s="3">
        <v>558787.64</v>
      </c>
      <c r="J27" s="3">
        <f t="shared" si="1"/>
        <v>7944689.6899999995</v>
      </c>
      <c r="K27" s="3">
        <v>6920247.7999999998</v>
      </c>
      <c r="L27" s="3">
        <v>176434.83</v>
      </c>
      <c r="M27" s="3">
        <v>529380.44999999995</v>
      </c>
      <c r="N27" s="3">
        <f t="shared" si="2"/>
        <v>7626063.0800000001</v>
      </c>
      <c r="O27" s="3">
        <v>6105850.6399999997</v>
      </c>
      <c r="P27" s="3">
        <v>191120</v>
      </c>
      <c r="Q27" s="3">
        <v>633504.71</v>
      </c>
      <c r="R27" s="3">
        <f t="shared" si="3"/>
        <v>6930475.3499999996</v>
      </c>
      <c r="S27" s="3">
        <f t="shared" si="4"/>
        <v>22501228.119999997</v>
      </c>
      <c r="T27" s="3">
        <f t="shared" si="5"/>
        <v>78142497.989999995</v>
      </c>
    </row>
    <row r="28" spans="1:20">
      <c r="A28" s="4" t="s">
        <v>56</v>
      </c>
      <c r="B28" s="4" t="s">
        <v>57</v>
      </c>
      <c r="C28" s="5">
        <v>0</v>
      </c>
      <c r="D28" s="5">
        <v>11700365.639999999</v>
      </c>
      <c r="E28" s="5">
        <v>759872.64</v>
      </c>
      <c r="F28" s="5">
        <f t="shared" si="0"/>
        <v>12460238.279999999</v>
      </c>
      <c r="G28" s="3">
        <v>0</v>
      </c>
      <c r="H28" s="3">
        <v>1298925.3999999999</v>
      </c>
      <c r="I28" s="3">
        <v>76529.399999999994</v>
      </c>
      <c r="J28" s="3">
        <f t="shared" si="1"/>
        <v>1375454.7999999998</v>
      </c>
      <c r="K28" s="3">
        <v>0</v>
      </c>
      <c r="L28" s="3">
        <v>1230567.1499999999</v>
      </c>
      <c r="M28" s="3">
        <v>72501.91</v>
      </c>
      <c r="N28" s="3">
        <f t="shared" si="2"/>
        <v>1303069.0599999998</v>
      </c>
      <c r="O28" s="3">
        <v>0</v>
      </c>
      <c r="P28" s="3">
        <v>1328750.97</v>
      </c>
      <c r="Q28" s="3">
        <v>91835.28</v>
      </c>
      <c r="R28" s="3">
        <f t="shared" si="3"/>
        <v>1420586.25</v>
      </c>
      <c r="S28" s="3">
        <f t="shared" si="4"/>
        <v>4099110.1099999994</v>
      </c>
      <c r="T28" s="3">
        <f t="shared" si="5"/>
        <v>16559348.389999999</v>
      </c>
    </row>
    <row r="29" spans="1:20">
      <c r="A29" s="4" t="s">
        <v>58</v>
      </c>
      <c r="B29" s="4" t="s">
        <v>59</v>
      </c>
      <c r="C29" s="5">
        <v>36110103.810000002</v>
      </c>
      <c r="D29" s="5">
        <v>0</v>
      </c>
      <c r="E29" s="5">
        <v>1993383.03</v>
      </c>
      <c r="F29" s="5">
        <f t="shared" si="0"/>
        <v>38103486.840000004</v>
      </c>
      <c r="G29" s="3">
        <v>4582768.13</v>
      </c>
      <c r="H29" s="3">
        <v>0</v>
      </c>
      <c r="I29" s="3">
        <v>247398.26</v>
      </c>
      <c r="J29" s="3">
        <f t="shared" si="1"/>
        <v>4830166.3899999997</v>
      </c>
      <c r="K29" s="3">
        <v>4387415.34</v>
      </c>
      <c r="L29" s="3">
        <v>0</v>
      </c>
      <c r="M29" s="3">
        <v>234378.49000000002</v>
      </c>
      <c r="N29" s="3">
        <f t="shared" si="2"/>
        <v>4621793.83</v>
      </c>
      <c r="O29" s="3">
        <v>3712042.18</v>
      </c>
      <c r="P29" s="3">
        <v>0</v>
      </c>
      <c r="Q29" s="3">
        <v>296877.92</v>
      </c>
      <c r="R29" s="3">
        <f t="shared" si="3"/>
        <v>4008920.1</v>
      </c>
      <c r="S29" s="3">
        <f t="shared" si="4"/>
        <v>13460880.319999998</v>
      </c>
      <c r="T29" s="3">
        <f t="shared" si="5"/>
        <v>51564367.160000004</v>
      </c>
    </row>
    <row r="30" spans="1:20">
      <c r="A30" s="4" t="s">
        <v>60</v>
      </c>
      <c r="B30" s="7" t="s">
        <v>61</v>
      </c>
      <c r="C30" s="5">
        <v>67197709.229999989</v>
      </c>
      <c r="D30" s="5">
        <f>5829918.59-240958.59</f>
        <v>5588960</v>
      </c>
      <c r="E30" s="5">
        <f>1733583.72+240958.59</f>
        <v>1974542.31</v>
      </c>
      <c r="F30" s="5">
        <f t="shared" si="0"/>
        <v>74761211.539999992</v>
      </c>
      <c r="G30" s="3">
        <v>8730442.6999999993</v>
      </c>
      <c r="H30" s="3">
        <v>664844.62</v>
      </c>
      <c r="I30" s="3">
        <v>188840.38</v>
      </c>
      <c r="J30" s="3">
        <f t="shared" si="1"/>
        <v>9584127.6999999993</v>
      </c>
      <c r="K30" s="3">
        <v>8358284.1500000004</v>
      </c>
      <c r="L30" s="3">
        <v>629856</v>
      </c>
      <c r="M30" s="3">
        <v>178902.32</v>
      </c>
      <c r="N30" s="3">
        <f t="shared" si="2"/>
        <v>9167042.4700000007</v>
      </c>
      <c r="O30" s="3">
        <v>7071658.5899999999</v>
      </c>
      <c r="P30" s="3">
        <v>671666.67</v>
      </c>
      <c r="Q30" s="3">
        <v>226608.46</v>
      </c>
      <c r="R30" s="3">
        <f t="shared" si="3"/>
        <v>7969933.7199999997</v>
      </c>
      <c r="S30" s="3">
        <f t="shared" si="4"/>
        <v>26721103.890000001</v>
      </c>
      <c r="T30" s="3">
        <f t="shared" si="5"/>
        <v>101482315.42999999</v>
      </c>
    </row>
    <row r="31" spans="1:20">
      <c r="A31" s="4" t="s">
        <v>62</v>
      </c>
      <c r="B31" s="4" t="s">
        <v>63</v>
      </c>
      <c r="C31" s="5">
        <v>21525879.590000004</v>
      </c>
      <c r="D31" s="5">
        <v>329105.01</v>
      </c>
      <c r="E31" s="5">
        <v>874517.76</v>
      </c>
      <c r="F31" s="5">
        <f t="shared" si="0"/>
        <v>22729502.360000003</v>
      </c>
      <c r="G31" s="3">
        <v>2341385.9300000002</v>
      </c>
      <c r="H31" s="3">
        <v>55833.11</v>
      </c>
      <c r="I31" s="3">
        <v>100270.06</v>
      </c>
      <c r="J31" s="3">
        <f t="shared" si="1"/>
        <v>2497489.1</v>
      </c>
      <c r="K31" s="3">
        <v>2241578.08</v>
      </c>
      <c r="L31" s="3">
        <v>52894.79</v>
      </c>
      <c r="M31" s="3">
        <v>94993.17</v>
      </c>
      <c r="N31" s="3">
        <f t="shared" si="2"/>
        <v>2389466.04</v>
      </c>
      <c r="O31" s="3">
        <v>1896522.6</v>
      </c>
      <c r="P31" s="3">
        <v>58260.63</v>
      </c>
      <c r="Q31" s="3">
        <v>102314.55</v>
      </c>
      <c r="R31" s="3">
        <f t="shared" si="3"/>
        <v>2057097.78</v>
      </c>
      <c r="S31" s="3">
        <f t="shared" si="4"/>
        <v>6944052.9200000009</v>
      </c>
      <c r="T31" s="3">
        <f t="shared" si="5"/>
        <v>29673555.280000005</v>
      </c>
    </row>
    <row r="32" spans="1:20">
      <c r="A32" s="4" t="s">
        <v>64</v>
      </c>
      <c r="B32" s="4" t="s">
        <v>65</v>
      </c>
      <c r="C32" s="5">
        <v>16110486.82</v>
      </c>
      <c r="D32" s="5">
        <v>15353646.969999999</v>
      </c>
      <c r="E32" s="5">
        <v>5591959.3300000001</v>
      </c>
      <c r="F32" s="5">
        <f t="shared" si="0"/>
        <v>37056093.119999997</v>
      </c>
      <c r="G32" s="3">
        <v>1953966.58</v>
      </c>
      <c r="H32" s="3">
        <v>1707189.62</v>
      </c>
      <c r="I32" s="3">
        <v>613308.94999999995</v>
      </c>
      <c r="J32" s="3">
        <f t="shared" si="1"/>
        <v>4274465.1500000004</v>
      </c>
      <c r="K32" s="3">
        <v>1868163.13</v>
      </c>
      <c r="L32" s="3">
        <v>1617345.75</v>
      </c>
      <c r="M32" s="3">
        <v>581032.48</v>
      </c>
      <c r="N32" s="3">
        <f t="shared" si="2"/>
        <v>4066541.36</v>
      </c>
      <c r="O32" s="3">
        <v>1630414.48</v>
      </c>
      <c r="P32" s="3">
        <v>1246308.5</v>
      </c>
      <c r="Q32" s="3">
        <v>735970.73</v>
      </c>
      <c r="R32" s="3">
        <f t="shared" si="3"/>
        <v>3612693.71</v>
      </c>
      <c r="S32" s="3">
        <f t="shared" si="4"/>
        <v>11953700.219999999</v>
      </c>
      <c r="T32" s="3">
        <f t="shared" si="5"/>
        <v>49009793.339999996</v>
      </c>
    </row>
    <row r="33" spans="1:20">
      <c r="A33" s="4" t="s">
        <v>66</v>
      </c>
      <c r="B33" s="4" t="s">
        <v>67</v>
      </c>
      <c r="C33" s="5">
        <v>14333555.859999999</v>
      </c>
      <c r="D33" s="5">
        <v>0</v>
      </c>
      <c r="E33" s="5">
        <v>5238878.42</v>
      </c>
      <c r="F33" s="5">
        <f t="shared" si="0"/>
        <v>19572434.280000001</v>
      </c>
      <c r="G33" s="3">
        <v>1862598.2000000002</v>
      </c>
      <c r="H33" s="3">
        <v>0</v>
      </c>
      <c r="I33" s="3">
        <v>619521.07999999996</v>
      </c>
      <c r="J33" s="3">
        <f t="shared" si="1"/>
        <v>2482119.2800000003</v>
      </c>
      <c r="K33" s="3">
        <v>1784180.1800000002</v>
      </c>
      <c r="L33" s="3">
        <v>0</v>
      </c>
      <c r="M33" s="3">
        <v>586917.67999999993</v>
      </c>
      <c r="N33" s="3">
        <f t="shared" si="2"/>
        <v>2371097.8600000003</v>
      </c>
      <c r="O33" s="3">
        <v>1490078.56</v>
      </c>
      <c r="P33" s="3">
        <v>0</v>
      </c>
      <c r="Q33" s="3">
        <v>743425.3</v>
      </c>
      <c r="R33" s="3">
        <f t="shared" si="3"/>
        <v>2233503.8600000003</v>
      </c>
      <c r="S33" s="3">
        <f t="shared" si="4"/>
        <v>7086721.0000000009</v>
      </c>
      <c r="T33" s="3">
        <f t="shared" si="5"/>
        <v>26659155.280000001</v>
      </c>
    </row>
    <row r="34" spans="1:20">
      <c r="A34" s="4" t="s">
        <v>68</v>
      </c>
      <c r="B34" s="4" t="s">
        <v>69</v>
      </c>
      <c r="C34" s="5">
        <v>11836259.68</v>
      </c>
      <c r="D34" s="5">
        <f>3209961.79-101760.34</f>
        <v>3108201.45</v>
      </c>
      <c r="E34" s="5">
        <f>2114624.9+101760.34</f>
        <v>2216385.2399999998</v>
      </c>
      <c r="F34" s="5">
        <f t="shared" si="0"/>
        <v>17160846.369999997</v>
      </c>
      <c r="G34" s="3">
        <v>1354868.6</v>
      </c>
      <c r="H34" s="3">
        <v>357184.62</v>
      </c>
      <c r="I34" s="3">
        <v>208877.4</v>
      </c>
      <c r="J34" s="3">
        <f t="shared" si="1"/>
        <v>1920930.62</v>
      </c>
      <c r="K34" s="3">
        <v>1283566.24</v>
      </c>
      <c r="L34" s="3">
        <v>338387.14999999997</v>
      </c>
      <c r="M34" s="3">
        <v>197884.86</v>
      </c>
      <c r="N34" s="3">
        <f t="shared" si="2"/>
        <v>1819838.25</v>
      </c>
      <c r="O34" s="3">
        <v>1416881.88</v>
      </c>
      <c r="P34" s="3">
        <v>354617.22</v>
      </c>
      <c r="Q34" s="3">
        <v>250652.88</v>
      </c>
      <c r="R34" s="3">
        <f t="shared" si="3"/>
        <v>2022151.98</v>
      </c>
      <c r="S34" s="3">
        <f t="shared" si="4"/>
        <v>5762920.8499999996</v>
      </c>
      <c r="T34" s="3">
        <f t="shared" si="5"/>
        <v>22923767.219999999</v>
      </c>
    </row>
    <row r="35" spans="1:20">
      <c r="A35" s="4" t="s">
        <v>70</v>
      </c>
      <c r="B35" s="7" t="s">
        <v>71</v>
      </c>
      <c r="C35" s="5">
        <v>104588254.17000002</v>
      </c>
      <c r="D35" s="5">
        <v>2973908.2699999996</v>
      </c>
      <c r="E35" s="5">
        <v>15423394.73</v>
      </c>
      <c r="F35" s="5">
        <f t="shared" si="0"/>
        <v>122985557.17000002</v>
      </c>
      <c r="G35" s="3">
        <v>13387181.41</v>
      </c>
      <c r="H35" s="3">
        <v>330691.78999999998</v>
      </c>
      <c r="I35" s="3">
        <v>1844101.54</v>
      </c>
      <c r="J35" s="3">
        <f t="shared" si="1"/>
        <v>15561974.739999998</v>
      </c>
      <c r="K35" s="3">
        <v>12726985.65</v>
      </c>
      <c r="L35" s="3">
        <v>313288.55</v>
      </c>
      <c r="M35" s="3">
        <v>1747052.43</v>
      </c>
      <c r="N35" s="3">
        <f t="shared" si="2"/>
        <v>14787326.630000001</v>
      </c>
      <c r="O35" s="3">
        <v>12544865.74</v>
      </c>
      <c r="P35" s="3">
        <v>330691.78999999998</v>
      </c>
      <c r="Q35" s="3">
        <v>1858306.53</v>
      </c>
      <c r="R35" s="3">
        <f t="shared" si="3"/>
        <v>14733864.060000001</v>
      </c>
      <c r="S35" s="3">
        <f t="shared" si="4"/>
        <v>45083165.43</v>
      </c>
      <c r="T35" s="3">
        <f t="shared" si="5"/>
        <v>168068722.60000002</v>
      </c>
    </row>
    <row r="36" spans="1:20">
      <c r="A36" s="4" t="s">
        <v>72</v>
      </c>
      <c r="B36" s="4" t="s">
        <v>73</v>
      </c>
      <c r="C36" s="5">
        <f>2712437.84-112930.86</f>
        <v>2599506.98</v>
      </c>
      <c r="D36" s="5">
        <v>0</v>
      </c>
      <c r="E36" s="5">
        <f>2704178+112930.86</f>
        <v>2817108.86</v>
      </c>
      <c r="F36" s="5">
        <f t="shared" si="0"/>
        <v>5416615.8399999999</v>
      </c>
      <c r="G36" s="3">
        <v>322905.7</v>
      </c>
      <c r="H36" s="3">
        <v>0</v>
      </c>
      <c r="I36" s="3">
        <v>298715.53000000003</v>
      </c>
      <c r="J36" s="3">
        <f t="shared" si="1"/>
        <v>621621.23</v>
      </c>
      <c r="K36" s="3">
        <v>305912.22000000003</v>
      </c>
      <c r="L36" s="3">
        <v>0</v>
      </c>
      <c r="M36" s="3">
        <v>282995.08999999997</v>
      </c>
      <c r="N36" s="3">
        <f t="shared" si="2"/>
        <v>588907.31000000006</v>
      </c>
      <c r="O36" s="3">
        <v>290764.48</v>
      </c>
      <c r="P36" s="3">
        <v>0</v>
      </c>
      <c r="Q36" s="3">
        <v>286513.46999999997</v>
      </c>
      <c r="R36" s="3">
        <f t="shared" si="3"/>
        <v>577277.94999999995</v>
      </c>
      <c r="S36" s="3">
        <f t="shared" si="4"/>
        <v>1787806.49</v>
      </c>
      <c r="T36" s="3">
        <f t="shared" si="5"/>
        <v>7204422.330000001</v>
      </c>
    </row>
    <row r="37" spans="1:20">
      <c r="A37" s="4" t="s">
        <v>74</v>
      </c>
      <c r="B37" s="4" t="s">
        <v>75</v>
      </c>
      <c r="C37" s="5">
        <f>17822311.39-68482.89</f>
        <v>17753828.5</v>
      </c>
      <c r="D37" s="5">
        <v>4270378.8699999992</v>
      </c>
      <c r="E37" s="5">
        <f>1212996.5+68482.89</f>
        <v>1281479.3899999999</v>
      </c>
      <c r="F37" s="5">
        <f t="shared" si="0"/>
        <v>23305686.759999998</v>
      </c>
      <c r="G37" s="3">
        <v>1995154.84</v>
      </c>
      <c r="H37" s="3">
        <v>351023.73</v>
      </c>
      <c r="I37" s="3">
        <v>123797.44</v>
      </c>
      <c r="J37" s="3">
        <f t="shared" si="1"/>
        <v>2469976.0100000002</v>
      </c>
      <c r="K37" s="3">
        <v>1890156.28</v>
      </c>
      <c r="L37" s="3">
        <v>332550.49</v>
      </c>
      <c r="M37" s="3">
        <v>117282.38</v>
      </c>
      <c r="N37" s="3">
        <f t="shared" si="2"/>
        <v>2339989.15</v>
      </c>
      <c r="O37" s="3">
        <v>1834195.2</v>
      </c>
      <c r="P37" s="3">
        <v>510080.17</v>
      </c>
      <c r="Q37" s="3">
        <v>148556.93</v>
      </c>
      <c r="R37" s="3">
        <f t="shared" si="3"/>
        <v>2492832.2999999998</v>
      </c>
      <c r="S37" s="3">
        <f t="shared" si="4"/>
        <v>7302797.46</v>
      </c>
      <c r="T37" s="3">
        <f t="shared" si="5"/>
        <v>30608484.219999999</v>
      </c>
    </row>
    <row r="38" spans="1:20">
      <c r="A38" s="4" t="s">
        <v>76</v>
      </c>
      <c r="B38" s="4" t="s">
        <v>77</v>
      </c>
      <c r="C38" s="5">
        <v>24000866.649999999</v>
      </c>
      <c r="D38" s="5">
        <v>1976759.73</v>
      </c>
      <c r="E38" s="5">
        <v>7390761.6100000003</v>
      </c>
      <c r="F38" s="5">
        <f t="shared" si="0"/>
        <v>33368387.989999998</v>
      </c>
      <c r="G38" s="3">
        <v>3678519.73</v>
      </c>
      <c r="H38" s="3">
        <v>240958.88</v>
      </c>
      <c r="I38" s="3">
        <v>821274.22</v>
      </c>
      <c r="J38" s="3">
        <f t="shared" si="1"/>
        <v>4740752.83</v>
      </c>
      <c r="K38" s="3">
        <v>3538741.35</v>
      </c>
      <c r="L38" s="3">
        <v>228277.99</v>
      </c>
      <c r="M38" s="3">
        <v>778053.21</v>
      </c>
      <c r="N38" s="3">
        <f t="shared" si="2"/>
        <v>4545072.55</v>
      </c>
      <c r="O38" s="3">
        <v>3054436.8</v>
      </c>
      <c r="P38" s="3">
        <v>236401.48</v>
      </c>
      <c r="Q38" s="3">
        <v>985529.07</v>
      </c>
      <c r="R38" s="3">
        <f t="shared" si="3"/>
        <v>4276367.3499999996</v>
      </c>
      <c r="S38" s="3">
        <f t="shared" si="4"/>
        <v>13562192.729999999</v>
      </c>
      <c r="T38" s="3">
        <f t="shared" si="5"/>
        <v>46930580.719999999</v>
      </c>
    </row>
    <row r="39" spans="1:20">
      <c r="A39" s="4" t="s">
        <v>78</v>
      </c>
      <c r="B39" s="4" t="s">
        <v>79</v>
      </c>
      <c r="C39" s="5">
        <v>46203303.590000004</v>
      </c>
      <c r="D39" s="5">
        <v>5635220.0899999999</v>
      </c>
      <c r="E39" s="5">
        <v>2187463.4000000004</v>
      </c>
      <c r="F39" s="5">
        <f t="shared" si="0"/>
        <v>54025987.080000006</v>
      </c>
      <c r="G39" s="3">
        <v>5231309.12</v>
      </c>
      <c r="H39" s="3">
        <v>627654.38</v>
      </c>
      <c r="I39" s="3">
        <v>261544.54</v>
      </c>
      <c r="J39" s="3">
        <f t="shared" si="1"/>
        <v>6120508.04</v>
      </c>
      <c r="K39" s="3">
        <v>4956002.2200000007</v>
      </c>
      <c r="L39" s="3">
        <v>594622.96</v>
      </c>
      <c r="M39" s="3">
        <v>247780.3</v>
      </c>
      <c r="N39" s="3">
        <f t="shared" si="2"/>
        <v>5798405.4800000004</v>
      </c>
      <c r="O39" s="3">
        <v>5231309.12</v>
      </c>
      <c r="P39" s="3">
        <v>683694.07</v>
      </c>
      <c r="Q39" s="3">
        <v>313853.45</v>
      </c>
      <c r="R39" s="3">
        <f t="shared" si="3"/>
        <v>6228856.6400000006</v>
      </c>
      <c r="S39" s="3">
        <f t="shared" si="4"/>
        <v>18147770.16</v>
      </c>
      <c r="T39" s="3">
        <f t="shared" si="5"/>
        <v>72173757.24000001</v>
      </c>
    </row>
    <row r="40" spans="1:20">
      <c r="A40" s="4" t="s">
        <v>80</v>
      </c>
      <c r="B40" s="4" t="s">
        <v>81</v>
      </c>
      <c r="C40" s="5">
        <f>50442458.78-460075.65</f>
        <v>49982383.130000003</v>
      </c>
      <c r="D40" s="5">
        <v>0</v>
      </c>
      <c r="E40" s="5">
        <f>27249056.8+460075.65</f>
        <v>27709132.449999999</v>
      </c>
      <c r="F40" s="5">
        <f t="shared" si="0"/>
        <v>77691515.579999998</v>
      </c>
      <c r="G40" s="3">
        <v>5766997.9000000004</v>
      </c>
      <c r="H40" s="3">
        <v>0</v>
      </c>
      <c r="I40" s="3">
        <v>3258039.4</v>
      </c>
      <c r="J40" s="3">
        <f t="shared" si="1"/>
        <v>9025037.3000000007</v>
      </c>
      <c r="K40" s="3">
        <v>5463499.4300000006</v>
      </c>
      <c r="L40" s="3">
        <v>0</v>
      </c>
      <c r="M40" s="3">
        <v>3086579.31</v>
      </c>
      <c r="N40" s="3">
        <f t="shared" si="2"/>
        <v>8550078.7400000002</v>
      </c>
      <c r="O40" s="3">
        <v>5608517.6500000004</v>
      </c>
      <c r="P40" s="3">
        <v>0</v>
      </c>
      <c r="Q40" s="3">
        <v>3723231</v>
      </c>
      <c r="R40" s="3">
        <f t="shared" si="3"/>
        <v>9331748.6500000004</v>
      </c>
      <c r="S40" s="3">
        <f t="shared" si="4"/>
        <v>26906864.689999998</v>
      </c>
      <c r="T40" s="3">
        <f t="shared" si="5"/>
        <v>104598380.27</v>
      </c>
    </row>
    <row r="41" spans="1:20">
      <c r="A41" s="4" t="s">
        <v>82</v>
      </c>
      <c r="B41" s="4" t="s">
        <v>83</v>
      </c>
      <c r="C41" s="5">
        <v>740581.9</v>
      </c>
      <c r="D41" s="5">
        <v>4025492.17</v>
      </c>
      <c r="E41" s="5">
        <v>991444.70000000007</v>
      </c>
      <c r="F41" s="5">
        <f t="shared" si="0"/>
        <v>5757518.7700000005</v>
      </c>
      <c r="G41" s="3">
        <v>116115.46</v>
      </c>
      <c r="H41" s="3">
        <v>484979.5</v>
      </c>
      <c r="I41" s="3">
        <v>100833.85</v>
      </c>
      <c r="J41" s="3">
        <f t="shared" si="1"/>
        <v>701928.80999999994</v>
      </c>
      <c r="K41" s="3">
        <v>110004.68000000001</v>
      </c>
      <c r="L41" s="3">
        <v>459456.60000000003</v>
      </c>
      <c r="M41" s="3">
        <v>95527.239999999991</v>
      </c>
      <c r="N41" s="3">
        <f t="shared" si="2"/>
        <v>664988.52</v>
      </c>
      <c r="O41" s="3">
        <v>92631.679999999993</v>
      </c>
      <c r="P41" s="3">
        <v>440322.77</v>
      </c>
      <c r="Q41" s="3">
        <v>109820.37</v>
      </c>
      <c r="R41" s="3">
        <f t="shared" si="3"/>
        <v>642774.82000000007</v>
      </c>
      <c r="S41" s="3">
        <f t="shared" si="4"/>
        <v>2009692.1500000001</v>
      </c>
      <c r="T41" s="3">
        <f t="shared" si="5"/>
        <v>7767210.9199999999</v>
      </c>
    </row>
    <row r="42" spans="1:20">
      <c r="A42" s="4" t="s">
        <v>84</v>
      </c>
      <c r="B42" s="4" t="s">
        <v>85</v>
      </c>
      <c r="C42" s="5">
        <v>393684.30000000005</v>
      </c>
      <c r="D42" s="5">
        <v>0</v>
      </c>
      <c r="E42" s="5">
        <v>0</v>
      </c>
      <c r="F42" s="5">
        <f t="shared" si="0"/>
        <v>393684.30000000005</v>
      </c>
      <c r="G42" s="3">
        <v>0</v>
      </c>
      <c r="H42" s="3">
        <v>0</v>
      </c>
      <c r="I42" s="3">
        <v>0</v>
      </c>
      <c r="J42" s="3">
        <f t="shared" si="1"/>
        <v>0</v>
      </c>
      <c r="K42" s="3">
        <v>0</v>
      </c>
      <c r="L42" s="3">
        <v>0</v>
      </c>
      <c r="M42" s="3">
        <v>0</v>
      </c>
      <c r="N42" s="3">
        <f t="shared" si="2"/>
        <v>0</v>
      </c>
      <c r="O42" s="3">
        <v>0</v>
      </c>
      <c r="P42" s="3">
        <v>0</v>
      </c>
      <c r="Q42" s="3">
        <v>0</v>
      </c>
      <c r="R42" s="3">
        <f t="shared" si="3"/>
        <v>0</v>
      </c>
      <c r="S42" s="3">
        <f t="shared" si="4"/>
        <v>0</v>
      </c>
      <c r="T42" s="3">
        <f t="shared" si="5"/>
        <v>393684.30000000005</v>
      </c>
    </row>
    <row r="43" spans="1:20">
      <c r="A43" s="7" t="s">
        <v>86</v>
      </c>
      <c r="B43" s="4" t="s">
        <v>87</v>
      </c>
      <c r="C43" s="5">
        <v>60368992.049999997</v>
      </c>
      <c r="D43" s="5">
        <v>13013391.25</v>
      </c>
      <c r="E43" s="5">
        <v>4838295.1099999994</v>
      </c>
      <c r="F43" s="5">
        <f t="shared" si="0"/>
        <v>78220678.409999996</v>
      </c>
      <c r="G43" s="3">
        <v>7347587.2300000004</v>
      </c>
      <c r="H43" s="3">
        <v>1522094.63</v>
      </c>
      <c r="I43" s="3">
        <v>487726.29</v>
      </c>
      <c r="J43" s="3">
        <f t="shared" si="1"/>
        <v>9357408.1499999985</v>
      </c>
      <c r="K43" s="3">
        <v>6960907.4499999993</v>
      </c>
      <c r="L43" s="3">
        <v>1441991.71</v>
      </c>
      <c r="M43" s="3">
        <v>462058.83</v>
      </c>
      <c r="N43" s="3">
        <f t="shared" si="2"/>
        <v>8864957.9900000002</v>
      </c>
      <c r="O43" s="3">
        <v>7347587.2300000004</v>
      </c>
      <c r="P43" s="3">
        <v>1471169.75</v>
      </c>
      <c r="Q43" s="3">
        <v>585271.55000000005</v>
      </c>
      <c r="R43" s="3">
        <f t="shared" si="3"/>
        <v>9404028.5300000012</v>
      </c>
      <c r="S43" s="3">
        <f t="shared" si="4"/>
        <v>27626394.670000002</v>
      </c>
      <c r="T43" s="3">
        <f t="shared" si="5"/>
        <v>105847073.08</v>
      </c>
    </row>
    <row r="44" spans="1:20">
      <c r="A44" s="4" t="s">
        <v>88</v>
      </c>
      <c r="B44" s="4" t="s">
        <v>89</v>
      </c>
      <c r="C44" s="5">
        <v>2284708.77</v>
      </c>
      <c r="D44" s="5">
        <v>0</v>
      </c>
      <c r="E44" s="5">
        <v>846878.2</v>
      </c>
      <c r="F44" s="5">
        <f t="shared" si="0"/>
        <v>3131586.9699999997</v>
      </c>
      <c r="G44" s="3">
        <v>253856.53</v>
      </c>
      <c r="H44" s="3">
        <v>0</v>
      </c>
      <c r="I44" s="3">
        <v>98746.77</v>
      </c>
      <c r="J44" s="3">
        <f t="shared" si="1"/>
        <v>352603.3</v>
      </c>
      <c r="K44" s="3">
        <v>240496.88</v>
      </c>
      <c r="L44" s="3">
        <v>0</v>
      </c>
      <c r="M44" s="3">
        <v>93550.05</v>
      </c>
      <c r="N44" s="3">
        <f t="shared" si="2"/>
        <v>334046.93</v>
      </c>
      <c r="O44" s="3">
        <v>253856.53</v>
      </c>
      <c r="P44" s="3">
        <v>0</v>
      </c>
      <c r="Q44" s="3">
        <v>113100.16</v>
      </c>
      <c r="R44" s="3">
        <f t="shared" si="3"/>
        <v>366956.69</v>
      </c>
      <c r="S44" s="3">
        <f t="shared" si="4"/>
        <v>1053606.92</v>
      </c>
      <c r="T44" s="3">
        <f t="shared" si="5"/>
        <v>4185193.8899999997</v>
      </c>
    </row>
    <row r="45" spans="1:20">
      <c r="A45" s="4" t="s">
        <v>90</v>
      </c>
      <c r="B45" s="4" t="s">
        <v>91</v>
      </c>
      <c r="C45" s="5">
        <v>1862367.08</v>
      </c>
      <c r="D45" s="5">
        <v>0</v>
      </c>
      <c r="E45" s="5">
        <v>0</v>
      </c>
      <c r="F45" s="5">
        <f t="shared" si="0"/>
        <v>1862367.08</v>
      </c>
      <c r="G45" s="3">
        <v>183219.23</v>
      </c>
      <c r="H45" s="3">
        <v>0</v>
      </c>
      <c r="I45" s="3">
        <v>0</v>
      </c>
      <c r="J45" s="3">
        <f t="shared" si="1"/>
        <v>183219.23</v>
      </c>
      <c r="K45" s="3">
        <v>173577</v>
      </c>
      <c r="L45" s="3">
        <v>0</v>
      </c>
      <c r="M45" s="3">
        <v>0</v>
      </c>
      <c r="N45" s="3">
        <f t="shared" si="2"/>
        <v>173577</v>
      </c>
      <c r="O45" s="3">
        <v>183219.23</v>
      </c>
      <c r="P45" s="3">
        <v>0</v>
      </c>
      <c r="Q45" s="3">
        <v>0</v>
      </c>
      <c r="R45" s="3">
        <f t="shared" si="3"/>
        <v>183219.23</v>
      </c>
      <c r="S45" s="3">
        <f t="shared" si="4"/>
        <v>540015.46</v>
      </c>
      <c r="T45" s="3">
        <f t="shared" si="5"/>
        <v>2402382.54</v>
      </c>
    </row>
    <row r="46" spans="1:20">
      <c r="A46" s="4" t="s">
        <v>92</v>
      </c>
      <c r="B46" s="4" t="s">
        <v>93</v>
      </c>
      <c r="C46" s="5">
        <v>0</v>
      </c>
      <c r="D46" s="5">
        <v>10368466.689999999</v>
      </c>
      <c r="E46" s="5">
        <v>167056.82</v>
      </c>
      <c r="F46" s="5">
        <f t="shared" si="0"/>
        <v>10535523.51</v>
      </c>
      <c r="G46" s="3">
        <v>0</v>
      </c>
      <c r="H46" s="3">
        <v>1152000</v>
      </c>
      <c r="I46" s="3">
        <v>18876.689999999999</v>
      </c>
      <c r="J46" s="3">
        <f t="shared" si="1"/>
        <v>1170876.69</v>
      </c>
      <c r="K46" s="3">
        <v>0</v>
      </c>
      <c r="L46" s="3">
        <v>1091373.96</v>
      </c>
      <c r="M46" s="3">
        <v>17883.27</v>
      </c>
      <c r="N46" s="3">
        <f t="shared" si="2"/>
        <v>1109257.23</v>
      </c>
      <c r="O46" s="3">
        <v>0</v>
      </c>
      <c r="P46" s="3">
        <v>1152000</v>
      </c>
      <c r="Q46" s="3">
        <v>18876.689999999999</v>
      </c>
      <c r="R46" s="3">
        <f t="shared" si="3"/>
        <v>1170876.69</v>
      </c>
      <c r="S46" s="3">
        <f t="shared" si="4"/>
        <v>3451010.61</v>
      </c>
      <c r="T46" s="3">
        <f t="shared" si="5"/>
        <v>13986534.119999999</v>
      </c>
    </row>
    <row r="47" spans="1:20">
      <c r="A47" s="4" t="s">
        <v>94</v>
      </c>
      <c r="B47" s="4" t="s">
        <v>95</v>
      </c>
      <c r="C47" s="5">
        <v>4407963.75</v>
      </c>
      <c r="D47" s="5">
        <v>0</v>
      </c>
      <c r="E47" s="5">
        <v>719304.58000000007</v>
      </c>
      <c r="F47" s="5">
        <f t="shared" si="0"/>
        <v>5127268.33</v>
      </c>
      <c r="G47" s="3">
        <v>489773.75</v>
      </c>
      <c r="H47" s="3">
        <v>0</v>
      </c>
      <c r="I47" s="3">
        <v>86003.81</v>
      </c>
      <c r="J47" s="3">
        <f t="shared" si="1"/>
        <v>575777.56000000006</v>
      </c>
      <c r="K47" s="3">
        <v>463998.54000000004</v>
      </c>
      <c r="L47" s="3">
        <v>0</v>
      </c>
      <c r="M47" s="3">
        <v>81477.709999999992</v>
      </c>
      <c r="N47" s="3">
        <f t="shared" si="2"/>
        <v>545476.25</v>
      </c>
      <c r="O47" s="3">
        <v>489773.75</v>
      </c>
      <c r="P47" s="3">
        <v>0</v>
      </c>
      <c r="Q47" s="3">
        <v>103204.57</v>
      </c>
      <c r="R47" s="3">
        <f t="shared" si="3"/>
        <v>592978.32000000007</v>
      </c>
      <c r="S47" s="3">
        <f t="shared" si="4"/>
        <v>1714232.1300000001</v>
      </c>
      <c r="T47" s="3">
        <f t="shared" si="5"/>
        <v>6841500.4600000009</v>
      </c>
    </row>
    <row r="48" spans="1:20">
      <c r="A48" s="4" t="s">
        <v>96</v>
      </c>
      <c r="B48" s="4" t="s">
        <v>97</v>
      </c>
      <c r="C48" s="5">
        <f>7471802.61-94093.25</f>
        <v>7377709.3600000003</v>
      </c>
      <c r="D48" s="5">
        <v>0</v>
      </c>
      <c r="E48" s="5">
        <f>1690495+94093.25</f>
        <v>1784588.25</v>
      </c>
      <c r="F48" s="5">
        <f t="shared" si="0"/>
        <v>9162297.6099999994</v>
      </c>
      <c r="G48" s="3">
        <v>840346.33</v>
      </c>
      <c r="H48" s="3">
        <v>0</v>
      </c>
      <c r="I48" s="3">
        <v>171467.07</v>
      </c>
      <c r="J48" s="3">
        <f t="shared" si="1"/>
        <v>1011813.3999999999</v>
      </c>
      <c r="K48" s="3">
        <v>994023.57000000007</v>
      </c>
      <c r="L48" s="3">
        <v>0</v>
      </c>
      <c r="M48" s="3">
        <v>162443.31</v>
      </c>
      <c r="N48" s="3">
        <f t="shared" si="2"/>
        <v>1156466.8800000001</v>
      </c>
      <c r="O48" s="3">
        <v>1008478.92</v>
      </c>
      <c r="P48" s="3">
        <v>0</v>
      </c>
      <c r="Q48" s="3">
        <v>205760.48</v>
      </c>
      <c r="R48" s="3">
        <f t="shared" si="3"/>
        <v>1214239.4000000001</v>
      </c>
      <c r="S48" s="3">
        <f t="shared" si="4"/>
        <v>3382519.6800000006</v>
      </c>
      <c r="T48" s="3">
        <f t="shared" si="5"/>
        <v>12544817.290000001</v>
      </c>
    </row>
    <row r="49" spans="1:20">
      <c r="A49" s="4" t="s">
        <v>98</v>
      </c>
      <c r="B49" s="4" t="s">
        <v>99</v>
      </c>
      <c r="C49" s="5">
        <v>58052.59</v>
      </c>
      <c r="D49" s="5">
        <v>0</v>
      </c>
      <c r="E49" s="5">
        <v>3637669.38</v>
      </c>
      <c r="F49" s="5">
        <f t="shared" si="0"/>
        <v>3695721.9699999997</v>
      </c>
      <c r="G49" s="3">
        <v>13492.69</v>
      </c>
      <c r="H49" s="3">
        <v>0</v>
      </c>
      <c r="I49" s="3">
        <v>409061.06</v>
      </c>
      <c r="J49" s="3">
        <f t="shared" si="1"/>
        <v>422553.75</v>
      </c>
      <c r="K49" s="3">
        <v>12782.61</v>
      </c>
      <c r="L49" s="3">
        <v>0</v>
      </c>
      <c r="M49" s="3">
        <v>237533.5</v>
      </c>
      <c r="N49" s="3">
        <f t="shared" si="2"/>
        <v>250316.11</v>
      </c>
      <c r="O49" s="3">
        <v>705.5</v>
      </c>
      <c r="P49" s="3">
        <v>0</v>
      </c>
      <c r="Q49" s="3">
        <v>446570.45</v>
      </c>
      <c r="R49" s="3">
        <f t="shared" si="3"/>
        <v>447275.95</v>
      </c>
      <c r="S49" s="3">
        <f t="shared" si="4"/>
        <v>1120145.81</v>
      </c>
      <c r="T49" s="3">
        <f t="shared" si="5"/>
        <v>4815867.78</v>
      </c>
    </row>
    <row r="50" spans="1:20">
      <c r="A50" s="4" t="s">
        <v>100</v>
      </c>
      <c r="B50" s="4" t="s">
        <v>101</v>
      </c>
      <c r="C50" s="5">
        <v>0</v>
      </c>
      <c r="D50" s="5">
        <v>0</v>
      </c>
      <c r="E50" s="5">
        <v>1339261.0999999999</v>
      </c>
      <c r="F50" s="5">
        <f t="shared" si="0"/>
        <v>1339261.0999999999</v>
      </c>
      <c r="G50" s="3">
        <v>0</v>
      </c>
      <c r="H50" s="3">
        <v>0</v>
      </c>
      <c r="I50" s="3">
        <v>160650.26</v>
      </c>
      <c r="J50" s="3">
        <f t="shared" si="1"/>
        <v>160650.26</v>
      </c>
      <c r="K50" s="3">
        <v>0</v>
      </c>
      <c r="L50" s="3">
        <v>0</v>
      </c>
      <c r="M50" s="3">
        <v>152195.76</v>
      </c>
      <c r="N50" s="3">
        <f t="shared" si="2"/>
        <v>152195.76</v>
      </c>
      <c r="O50" s="3">
        <v>0</v>
      </c>
      <c r="P50" s="3">
        <v>0</v>
      </c>
      <c r="Q50" s="3">
        <v>162738.03</v>
      </c>
      <c r="R50" s="3">
        <f t="shared" si="3"/>
        <v>162738.03</v>
      </c>
      <c r="S50" s="3">
        <f t="shared" si="4"/>
        <v>475584.05000000005</v>
      </c>
      <c r="T50" s="3">
        <f t="shared" si="5"/>
        <v>1814845.15</v>
      </c>
    </row>
    <row r="51" spans="1:20">
      <c r="A51" s="4" t="s">
        <v>102</v>
      </c>
      <c r="B51" s="4" t="s">
        <v>103</v>
      </c>
      <c r="C51" s="5">
        <v>7655176.8200000003</v>
      </c>
      <c r="D51" s="5">
        <v>0</v>
      </c>
      <c r="E51" s="5">
        <v>40405.979999999996</v>
      </c>
      <c r="F51" s="5">
        <f t="shared" si="0"/>
        <v>7695582.8000000007</v>
      </c>
      <c r="G51" s="3">
        <v>907625.54</v>
      </c>
      <c r="H51" s="3">
        <v>0</v>
      </c>
      <c r="I51" s="3">
        <v>5708.02</v>
      </c>
      <c r="J51" s="3">
        <f t="shared" si="1"/>
        <v>913333.56</v>
      </c>
      <c r="K51" s="3">
        <v>859860.13</v>
      </c>
      <c r="L51" s="3">
        <v>0</v>
      </c>
      <c r="M51" s="3">
        <v>5407.6299999999992</v>
      </c>
      <c r="N51" s="3">
        <f t="shared" si="2"/>
        <v>865267.76</v>
      </c>
      <c r="O51" s="3">
        <v>982332.15</v>
      </c>
      <c r="P51" s="3">
        <v>0</v>
      </c>
      <c r="Q51" s="3">
        <v>6237.6</v>
      </c>
      <c r="R51" s="3">
        <f t="shared" si="3"/>
        <v>988569.75</v>
      </c>
      <c r="S51" s="3">
        <f t="shared" si="4"/>
        <v>2767171.0700000003</v>
      </c>
      <c r="T51" s="3">
        <f t="shared" si="5"/>
        <v>10462753.870000001</v>
      </c>
    </row>
    <row r="52" spans="1:20">
      <c r="A52" s="4" t="s">
        <v>104</v>
      </c>
      <c r="B52" s="4" t="s">
        <v>105</v>
      </c>
      <c r="C52" s="5">
        <v>973630.65</v>
      </c>
      <c r="D52" s="5">
        <v>0</v>
      </c>
      <c r="E52" s="5">
        <v>0</v>
      </c>
      <c r="F52" s="5">
        <f t="shared" si="0"/>
        <v>973630.65</v>
      </c>
      <c r="G52" s="3">
        <v>108581.66</v>
      </c>
      <c r="H52" s="3">
        <v>0</v>
      </c>
      <c r="I52" s="3">
        <v>0</v>
      </c>
      <c r="J52" s="3">
        <f t="shared" si="1"/>
        <v>108581.66</v>
      </c>
      <c r="K52" s="3">
        <v>102867.35999999999</v>
      </c>
      <c r="L52" s="3">
        <v>0</v>
      </c>
      <c r="M52" s="3">
        <v>0</v>
      </c>
      <c r="N52" s="3">
        <f t="shared" si="2"/>
        <v>102867.35999999999</v>
      </c>
      <c r="O52" s="3">
        <v>108581.66</v>
      </c>
      <c r="P52" s="3">
        <v>0</v>
      </c>
      <c r="Q52" s="3">
        <v>0</v>
      </c>
      <c r="R52" s="3">
        <f t="shared" si="3"/>
        <v>108581.66</v>
      </c>
      <c r="S52" s="3">
        <f t="shared" si="4"/>
        <v>320030.68</v>
      </c>
      <c r="T52" s="3">
        <f t="shared" si="5"/>
        <v>1293661.3299999998</v>
      </c>
    </row>
    <row r="53" spans="1:20">
      <c r="A53" s="4" t="s">
        <v>106</v>
      </c>
      <c r="B53" s="4" t="s">
        <v>107</v>
      </c>
      <c r="C53" s="5">
        <v>0</v>
      </c>
      <c r="D53" s="5">
        <v>0</v>
      </c>
      <c r="E53" s="5">
        <v>3294303.2699999996</v>
      </c>
      <c r="F53" s="5">
        <f t="shared" si="0"/>
        <v>3294303.2699999996</v>
      </c>
      <c r="G53" s="3">
        <v>0</v>
      </c>
      <c r="H53" s="3">
        <v>0</v>
      </c>
      <c r="I53" s="3">
        <v>363931.55</v>
      </c>
      <c r="J53" s="3">
        <f t="shared" si="1"/>
        <v>363931.55</v>
      </c>
      <c r="K53" s="3">
        <v>0</v>
      </c>
      <c r="L53" s="3">
        <v>0</v>
      </c>
      <c r="M53" s="3">
        <v>344779.01</v>
      </c>
      <c r="N53" s="3">
        <f t="shared" si="2"/>
        <v>344779.01</v>
      </c>
      <c r="O53" s="3">
        <v>0</v>
      </c>
      <c r="P53" s="3">
        <v>0</v>
      </c>
      <c r="Q53" s="3">
        <v>422524.17</v>
      </c>
      <c r="R53" s="3">
        <f t="shared" si="3"/>
        <v>422524.17</v>
      </c>
      <c r="S53" s="3">
        <f t="shared" si="4"/>
        <v>1131234.73</v>
      </c>
      <c r="T53" s="3">
        <f t="shared" si="5"/>
        <v>4425537.9999999991</v>
      </c>
    </row>
    <row r="54" spans="1:20">
      <c r="A54" s="4" t="s">
        <v>108</v>
      </c>
      <c r="B54" s="4" t="s">
        <v>109</v>
      </c>
      <c r="C54" s="5">
        <v>1509391.18</v>
      </c>
      <c r="D54" s="5">
        <v>0</v>
      </c>
      <c r="E54" s="5">
        <v>242176.95999999996</v>
      </c>
      <c r="F54" s="5">
        <f t="shared" si="0"/>
        <v>1751568.14</v>
      </c>
      <c r="G54" s="3">
        <v>190782.16</v>
      </c>
      <c r="H54" s="3">
        <v>0</v>
      </c>
      <c r="I54" s="3">
        <v>26749.759999999998</v>
      </c>
      <c r="J54" s="3">
        <f t="shared" si="1"/>
        <v>217531.92</v>
      </c>
      <c r="K54" s="3">
        <v>180741.91</v>
      </c>
      <c r="L54" s="3">
        <v>0</v>
      </c>
      <c r="M54" s="3">
        <v>25342.01</v>
      </c>
      <c r="N54" s="3">
        <f t="shared" si="2"/>
        <v>206083.92</v>
      </c>
      <c r="O54" s="3">
        <v>190782.16</v>
      </c>
      <c r="P54" s="3">
        <v>0</v>
      </c>
      <c r="Q54" s="3">
        <v>32099.71</v>
      </c>
      <c r="R54" s="3">
        <f t="shared" si="3"/>
        <v>222881.87</v>
      </c>
      <c r="S54" s="3">
        <f t="shared" si="4"/>
        <v>646497.71</v>
      </c>
      <c r="T54" s="3">
        <f t="shared" si="5"/>
        <v>2398065.85</v>
      </c>
    </row>
    <row r="55" spans="1:20">
      <c r="A55" s="4" t="s">
        <v>110</v>
      </c>
      <c r="B55" s="4" t="s">
        <v>111</v>
      </c>
      <c r="C55" s="5">
        <v>0</v>
      </c>
      <c r="D55" s="5">
        <v>0</v>
      </c>
      <c r="E55" s="5">
        <v>82053.289999999994</v>
      </c>
      <c r="F55" s="5">
        <f t="shared" si="0"/>
        <v>82053.289999999994</v>
      </c>
      <c r="G55" s="3">
        <v>0</v>
      </c>
      <c r="H55" s="3">
        <v>0</v>
      </c>
      <c r="I55" s="3">
        <v>9092.84</v>
      </c>
      <c r="J55" s="3">
        <f t="shared" si="1"/>
        <v>9092.84</v>
      </c>
      <c r="K55" s="3">
        <v>0</v>
      </c>
      <c r="L55" s="3">
        <v>0</v>
      </c>
      <c r="M55" s="3">
        <v>8614.31</v>
      </c>
      <c r="N55" s="3">
        <f t="shared" si="2"/>
        <v>8614.31</v>
      </c>
      <c r="O55" s="3">
        <v>0</v>
      </c>
      <c r="P55" s="3">
        <v>0</v>
      </c>
      <c r="Q55" s="3">
        <v>5990.28</v>
      </c>
      <c r="R55" s="3">
        <f t="shared" si="3"/>
        <v>5990.28</v>
      </c>
      <c r="S55" s="3">
        <f t="shared" si="4"/>
        <v>23697.43</v>
      </c>
      <c r="T55" s="3">
        <f t="shared" si="5"/>
        <v>105750.71999999999</v>
      </c>
    </row>
    <row r="56" spans="1:20">
      <c r="A56" s="4" t="s">
        <v>112</v>
      </c>
      <c r="B56" s="4" t="s">
        <v>113</v>
      </c>
      <c r="C56" s="5">
        <v>0</v>
      </c>
      <c r="D56" s="5">
        <v>0</v>
      </c>
      <c r="E56" s="5">
        <v>565674.4</v>
      </c>
      <c r="F56" s="5">
        <f t="shared" si="0"/>
        <v>565674.4</v>
      </c>
      <c r="G56" s="3">
        <v>0</v>
      </c>
      <c r="H56" s="3">
        <v>0</v>
      </c>
      <c r="I56" s="3">
        <v>66484.5</v>
      </c>
      <c r="J56" s="3">
        <f t="shared" si="1"/>
        <v>66484.5</v>
      </c>
      <c r="K56" s="3">
        <v>0</v>
      </c>
      <c r="L56" s="3">
        <v>0</v>
      </c>
      <c r="M56" s="3">
        <v>62985.64</v>
      </c>
      <c r="N56" s="3">
        <f t="shared" si="2"/>
        <v>62985.64</v>
      </c>
      <c r="O56" s="3">
        <v>0</v>
      </c>
      <c r="P56" s="3">
        <v>0</v>
      </c>
      <c r="Q56" s="3">
        <v>57420.4</v>
      </c>
      <c r="R56" s="3">
        <f t="shared" si="3"/>
        <v>57420.4</v>
      </c>
      <c r="S56" s="3">
        <f t="shared" si="4"/>
        <v>186890.54</v>
      </c>
      <c r="T56" s="3">
        <f t="shared" si="5"/>
        <v>752564.94000000006</v>
      </c>
    </row>
    <row r="57" spans="1:20">
      <c r="A57" s="4" t="s">
        <v>114</v>
      </c>
      <c r="B57" s="4" t="s">
        <v>115</v>
      </c>
      <c r="C57" s="5">
        <f>6080148.49-81976.58</f>
        <v>5998171.9100000001</v>
      </c>
      <c r="D57" s="5">
        <v>0</v>
      </c>
      <c r="E57" s="5">
        <f>1649309.02+81976.58</f>
        <v>1731285.6</v>
      </c>
      <c r="F57" s="5">
        <f t="shared" si="0"/>
        <v>7729457.5099999998</v>
      </c>
      <c r="G57" s="3">
        <v>740378.17</v>
      </c>
      <c r="H57" s="3">
        <v>0</v>
      </c>
      <c r="I57" s="3">
        <v>197199.99</v>
      </c>
      <c r="J57" s="3">
        <f t="shared" si="1"/>
        <v>937578.16</v>
      </c>
      <c r="K57" s="3">
        <v>701414.46000000008</v>
      </c>
      <c r="L57" s="3">
        <v>0</v>
      </c>
      <c r="M57" s="3">
        <v>186821.99</v>
      </c>
      <c r="N57" s="3">
        <f t="shared" si="2"/>
        <v>888236.45000000007</v>
      </c>
      <c r="O57" s="3">
        <v>707204.13</v>
      </c>
      <c r="P57" s="3">
        <v>0</v>
      </c>
      <c r="Q57" s="3">
        <v>236639.99</v>
      </c>
      <c r="R57" s="3">
        <f t="shared" si="3"/>
        <v>943844.12</v>
      </c>
      <c r="S57" s="3">
        <f t="shared" si="4"/>
        <v>2769658.73</v>
      </c>
      <c r="T57" s="3">
        <f t="shared" si="5"/>
        <v>10499116.239999998</v>
      </c>
    </row>
    <row r="58" spans="1:20">
      <c r="A58" s="4" t="s">
        <v>116</v>
      </c>
      <c r="B58" s="4" t="s">
        <v>117</v>
      </c>
      <c r="C58" s="5">
        <f>26515927.82-86007.99</f>
        <v>26429919.830000002</v>
      </c>
      <c r="D58" s="5">
        <v>323745.01999999996</v>
      </c>
      <c r="E58" s="5">
        <f>1282628.04+86007.99</f>
        <v>1368636.03</v>
      </c>
      <c r="F58" s="5">
        <f t="shared" si="0"/>
        <v>28122300.880000003</v>
      </c>
      <c r="G58" s="3">
        <v>2953710.8</v>
      </c>
      <c r="H58" s="3">
        <v>37627</v>
      </c>
      <c r="I58" s="3">
        <v>142418.64000000001</v>
      </c>
      <c r="J58" s="3">
        <f t="shared" si="1"/>
        <v>3133756.44</v>
      </c>
      <c r="K58" s="3">
        <v>2798266.54</v>
      </c>
      <c r="L58" s="3">
        <v>35646.81</v>
      </c>
      <c r="M58" s="3">
        <v>134923.60999999999</v>
      </c>
      <c r="N58" s="3">
        <f t="shared" si="2"/>
        <v>2968836.96</v>
      </c>
      <c r="O58" s="3">
        <v>3302555.3</v>
      </c>
      <c r="P58" s="3">
        <v>36672</v>
      </c>
      <c r="Q58" s="3">
        <v>170311.31</v>
      </c>
      <c r="R58" s="3">
        <f t="shared" si="3"/>
        <v>3509538.61</v>
      </c>
      <c r="S58" s="3">
        <f t="shared" si="4"/>
        <v>9612132.0099999998</v>
      </c>
      <c r="T58" s="3">
        <f t="shared" si="5"/>
        <v>37734432.890000001</v>
      </c>
    </row>
    <row r="59" spans="1:20">
      <c r="A59" s="15" t="s">
        <v>118</v>
      </c>
      <c r="B59" s="15" t="s">
        <v>119</v>
      </c>
      <c r="C59" s="5">
        <v>0</v>
      </c>
      <c r="D59" s="5">
        <v>0</v>
      </c>
      <c r="E59" s="5">
        <v>2219447.5099999998</v>
      </c>
      <c r="F59" s="5">
        <f t="shared" si="0"/>
        <v>2219447.5099999998</v>
      </c>
      <c r="G59" s="3">
        <v>0</v>
      </c>
      <c r="H59" s="3">
        <v>0</v>
      </c>
      <c r="I59" s="3">
        <v>266832.40000000002</v>
      </c>
      <c r="J59" s="3">
        <f t="shared" si="1"/>
        <v>266832.40000000002</v>
      </c>
      <c r="K59" s="3">
        <v>0</v>
      </c>
      <c r="L59" s="3">
        <v>0</v>
      </c>
      <c r="M59" s="3">
        <v>252789.87000000002</v>
      </c>
      <c r="N59" s="3">
        <f t="shared" si="2"/>
        <v>252789.87000000002</v>
      </c>
      <c r="O59" s="3">
        <v>0</v>
      </c>
      <c r="P59" s="3">
        <v>0</v>
      </c>
      <c r="Q59" s="3">
        <v>279955.11</v>
      </c>
      <c r="R59" s="3">
        <f t="shared" si="3"/>
        <v>279955.11</v>
      </c>
      <c r="S59" s="3">
        <f t="shared" si="4"/>
        <v>799577.38</v>
      </c>
      <c r="T59" s="3">
        <f t="shared" si="5"/>
        <v>3019024.8899999997</v>
      </c>
    </row>
    <row r="60" spans="1:20">
      <c r="A60" s="4" t="s">
        <v>120</v>
      </c>
      <c r="B60" s="4" t="s">
        <v>121</v>
      </c>
      <c r="C60" s="5">
        <v>0</v>
      </c>
      <c r="D60" s="5">
        <v>0</v>
      </c>
      <c r="E60" s="5">
        <v>2903104.46</v>
      </c>
      <c r="F60" s="5">
        <f t="shared" si="0"/>
        <v>2903104.46</v>
      </c>
      <c r="G60" s="3">
        <v>0</v>
      </c>
      <c r="H60" s="3">
        <v>0</v>
      </c>
      <c r="I60" s="3">
        <v>335497.44</v>
      </c>
      <c r="J60" s="3">
        <f t="shared" si="1"/>
        <v>335497.44</v>
      </c>
      <c r="K60" s="3">
        <v>0</v>
      </c>
      <c r="L60" s="3">
        <v>0</v>
      </c>
      <c r="M60" s="3">
        <v>317841.29000000004</v>
      </c>
      <c r="N60" s="3">
        <f t="shared" si="2"/>
        <v>317841.29000000004</v>
      </c>
      <c r="O60" s="3">
        <v>0</v>
      </c>
      <c r="P60" s="3">
        <v>0</v>
      </c>
      <c r="Q60" s="3">
        <v>357018.72</v>
      </c>
      <c r="R60" s="3">
        <f t="shared" si="3"/>
        <v>357018.72</v>
      </c>
      <c r="S60" s="3">
        <f t="shared" si="4"/>
        <v>1010357.45</v>
      </c>
      <c r="T60" s="3">
        <f t="shared" si="5"/>
        <v>3913461.91</v>
      </c>
    </row>
    <row r="61" spans="1:20">
      <c r="A61" s="4" t="s">
        <v>122</v>
      </c>
      <c r="B61" s="4" t="s">
        <v>123</v>
      </c>
      <c r="C61" s="5">
        <v>0</v>
      </c>
      <c r="D61" s="5">
        <v>0</v>
      </c>
      <c r="E61" s="5">
        <v>703957.89000000013</v>
      </c>
      <c r="F61" s="5">
        <f t="shared" si="0"/>
        <v>703957.89000000013</v>
      </c>
      <c r="G61" s="3">
        <v>0</v>
      </c>
      <c r="H61" s="3">
        <v>0</v>
      </c>
      <c r="I61" s="3">
        <v>77793.33</v>
      </c>
      <c r="J61" s="3">
        <f t="shared" si="1"/>
        <v>77793.33</v>
      </c>
      <c r="K61" s="3">
        <v>0</v>
      </c>
      <c r="L61" s="3">
        <v>0</v>
      </c>
      <c r="M61" s="3">
        <v>73699.320000000007</v>
      </c>
      <c r="N61" s="3">
        <f t="shared" si="2"/>
        <v>73699.320000000007</v>
      </c>
      <c r="O61" s="3">
        <v>0</v>
      </c>
      <c r="P61" s="3">
        <v>0</v>
      </c>
      <c r="Q61" s="3">
        <v>93030</v>
      </c>
      <c r="R61" s="3">
        <f t="shared" si="3"/>
        <v>93030</v>
      </c>
      <c r="S61" s="3">
        <f t="shared" si="4"/>
        <v>244522.65000000002</v>
      </c>
      <c r="T61" s="3">
        <f t="shared" si="5"/>
        <v>948480.54</v>
      </c>
    </row>
    <row r="62" spans="1:20">
      <c r="A62" s="4" t="s">
        <v>124</v>
      </c>
      <c r="B62" s="4" t="s">
        <v>125</v>
      </c>
      <c r="C62" s="5">
        <v>0</v>
      </c>
      <c r="D62" s="5">
        <v>0</v>
      </c>
      <c r="E62" s="5">
        <v>334449</v>
      </c>
      <c r="F62" s="5">
        <f t="shared" si="0"/>
        <v>334449</v>
      </c>
      <c r="G62" s="3">
        <v>0</v>
      </c>
      <c r="H62" s="3">
        <v>0</v>
      </c>
      <c r="I62" s="3">
        <v>34507.360000000001</v>
      </c>
      <c r="J62" s="3">
        <f t="shared" si="1"/>
        <v>34507.360000000001</v>
      </c>
      <c r="K62" s="3">
        <v>0</v>
      </c>
      <c r="L62" s="3">
        <v>0</v>
      </c>
      <c r="M62" s="3">
        <v>32691.350000000002</v>
      </c>
      <c r="N62" s="3">
        <f t="shared" si="2"/>
        <v>32691.350000000002</v>
      </c>
      <c r="O62" s="3">
        <v>0</v>
      </c>
      <c r="P62" s="3">
        <v>0</v>
      </c>
      <c r="Q62" s="3">
        <v>31929.279999999999</v>
      </c>
      <c r="R62" s="3">
        <f t="shared" si="3"/>
        <v>31929.279999999999</v>
      </c>
      <c r="S62" s="3">
        <f t="shared" si="4"/>
        <v>99127.99</v>
      </c>
      <c r="T62" s="3">
        <f t="shared" si="5"/>
        <v>433576.99</v>
      </c>
    </row>
    <row r="63" spans="1:20">
      <c r="A63" s="4" t="s">
        <v>126</v>
      </c>
      <c r="B63" s="4" t="s">
        <v>127</v>
      </c>
      <c r="C63" s="5">
        <v>2674458.5600000005</v>
      </c>
      <c r="D63" s="5">
        <v>0</v>
      </c>
      <c r="E63" s="5">
        <v>25774.46</v>
      </c>
      <c r="F63" s="5">
        <f t="shared" si="0"/>
        <v>2700233.0200000005</v>
      </c>
      <c r="G63" s="3">
        <v>298191.59000000003</v>
      </c>
      <c r="H63" s="3">
        <v>0</v>
      </c>
      <c r="I63" s="3">
        <v>2364.16</v>
      </c>
      <c r="J63" s="3">
        <f t="shared" si="1"/>
        <v>300555.75</v>
      </c>
      <c r="K63" s="3">
        <v>282498.73</v>
      </c>
      <c r="L63" s="3">
        <v>0</v>
      </c>
      <c r="M63" s="3">
        <v>2239.7399999999998</v>
      </c>
      <c r="N63" s="3">
        <f t="shared" si="2"/>
        <v>284738.46999999997</v>
      </c>
      <c r="O63" s="3">
        <v>318317.09999999998</v>
      </c>
      <c r="P63" s="3">
        <v>0</v>
      </c>
      <c r="Q63" s="3">
        <v>2212.35</v>
      </c>
      <c r="R63" s="3">
        <f t="shared" si="3"/>
        <v>320529.44999999995</v>
      </c>
      <c r="S63" s="3">
        <f t="shared" si="4"/>
        <v>905823.66999999993</v>
      </c>
      <c r="T63" s="3">
        <f t="shared" si="5"/>
        <v>3606056.6900000004</v>
      </c>
    </row>
    <row r="64" spans="1:20">
      <c r="A64" s="4" t="s">
        <v>128</v>
      </c>
      <c r="B64" s="4" t="s">
        <v>129</v>
      </c>
      <c r="C64" s="5">
        <v>0</v>
      </c>
      <c r="D64" s="5">
        <v>0</v>
      </c>
      <c r="E64" s="5">
        <v>181159.22</v>
      </c>
      <c r="F64" s="5">
        <f t="shared" si="0"/>
        <v>181159.22</v>
      </c>
      <c r="G64" s="3">
        <v>0</v>
      </c>
      <c r="H64" s="3">
        <v>0</v>
      </c>
      <c r="I64" s="3">
        <v>20229.05</v>
      </c>
      <c r="J64" s="3">
        <f t="shared" si="1"/>
        <v>20229.05</v>
      </c>
      <c r="K64" s="3">
        <v>0</v>
      </c>
      <c r="L64" s="3">
        <v>0</v>
      </c>
      <c r="M64" s="3">
        <v>19164.46</v>
      </c>
      <c r="N64" s="3">
        <f t="shared" si="2"/>
        <v>19164.46</v>
      </c>
      <c r="O64" s="3">
        <v>0</v>
      </c>
      <c r="P64" s="3">
        <v>0</v>
      </c>
      <c r="Q64" s="3">
        <v>24274.85</v>
      </c>
      <c r="R64" s="3">
        <f t="shared" si="3"/>
        <v>24274.85</v>
      </c>
      <c r="S64" s="3">
        <f t="shared" si="4"/>
        <v>63668.359999999993</v>
      </c>
      <c r="T64" s="3">
        <f t="shared" si="5"/>
        <v>244827.58</v>
      </c>
    </row>
    <row r="65" spans="1:20">
      <c r="A65" s="4" t="s">
        <v>130</v>
      </c>
      <c r="B65" s="4" t="s">
        <v>131</v>
      </c>
      <c r="C65" s="5">
        <v>1333772.0499999998</v>
      </c>
      <c r="D65" s="5">
        <v>0</v>
      </c>
      <c r="E65" s="5">
        <v>25675.119999999999</v>
      </c>
      <c r="F65" s="5">
        <f t="shared" si="0"/>
        <v>1359447.17</v>
      </c>
      <c r="G65" s="3">
        <v>157655.59</v>
      </c>
      <c r="H65" s="3">
        <v>0</v>
      </c>
      <c r="I65" s="3">
        <v>2531.04</v>
      </c>
      <c r="J65" s="3">
        <f t="shared" si="1"/>
        <v>160186.63</v>
      </c>
      <c r="K65" s="3">
        <v>149358.68</v>
      </c>
      <c r="L65" s="3">
        <v>0</v>
      </c>
      <c r="M65" s="3">
        <v>2397.84</v>
      </c>
      <c r="N65" s="3">
        <f t="shared" si="2"/>
        <v>151756.51999999999</v>
      </c>
      <c r="O65" s="3">
        <v>117189.94</v>
      </c>
      <c r="P65" s="3">
        <v>0</v>
      </c>
      <c r="Q65" s="3">
        <v>2531.04</v>
      </c>
      <c r="R65" s="3">
        <f t="shared" si="3"/>
        <v>119720.98</v>
      </c>
      <c r="S65" s="3">
        <f t="shared" si="4"/>
        <v>431664.13</v>
      </c>
      <c r="T65" s="3">
        <f t="shared" si="5"/>
        <v>1791111.2999999998</v>
      </c>
    </row>
    <row r="66" spans="1:20">
      <c r="A66" s="4" t="s">
        <v>132</v>
      </c>
      <c r="B66" s="4" t="s">
        <v>133</v>
      </c>
      <c r="C66" s="5">
        <v>0</v>
      </c>
      <c r="D66" s="5">
        <v>0</v>
      </c>
      <c r="E66" s="5">
        <v>0</v>
      </c>
      <c r="F66" s="5">
        <f t="shared" si="0"/>
        <v>0</v>
      </c>
      <c r="G66" s="3">
        <v>0</v>
      </c>
      <c r="H66" s="3">
        <v>0</v>
      </c>
      <c r="I66" s="3">
        <v>0</v>
      </c>
      <c r="J66" s="3">
        <f t="shared" si="1"/>
        <v>0</v>
      </c>
      <c r="K66" s="3">
        <v>0</v>
      </c>
      <c r="L66" s="3">
        <v>0</v>
      </c>
      <c r="M66" s="3">
        <v>0</v>
      </c>
      <c r="N66" s="3">
        <f t="shared" si="2"/>
        <v>0</v>
      </c>
      <c r="O66" s="3">
        <v>0</v>
      </c>
      <c r="P66" s="3">
        <v>0</v>
      </c>
      <c r="Q66" s="3">
        <v>0</v>
      </c>
      <c r="R66" s="3">
        <f t="shared" si="3"/>
        <v>0</v>
      </c>
      <c r="S66" s="3">
        <f t="shared" si="4"/>
        <v>0</v>
      </c>
      <c r="T66" s="3">
        <f t="shared" si="5"/>
        <v>0</v>
      </c>
    </row>
    <row r="67" spans="1:20">
      <c r="A67" s="4" t="s">
        <v>134</v>
      </c>
      <c r="B67" s="4" t="s">
        <v>135</v>
      </c>
      <c r="C67" s="5">
        <v>0</v>
      </c>
      <c r="D67" s="5">
        <v>0</v>
      </c>
      <c r="E67" s="5">
        <v>1571014.9900000002</v>
      </c>
      <c r="F67" s="5">
        <f t="shared" si="0"/>
        <v>1571014.9900000002</v>
      </c>
      <c r="G67" s="3">
        <v>0</v>
      </c>
      <c r="H67" s="3">
        <v>0</v>
      </c>
      <c r="I67" s="3">
        <v>188111.5</v>
      </c>
      <c r="J67" s="3">
        <f t="shared" si="1"/>
        <v>188111.5</v>
      </c>
      <c r="K67" s="3">
        <v>0</v>
      </c>
      <c r="L67" s="3">
        <v>0</v>
      </c>
      <c r="M67" s="3">
        <v>178211.8</v>
      </c>
      <c r="N67" s="3">
        <f t="shared" si="2"/>
        <v>178211.8</v>
      </c>
      <c r="O67" s="3">
        <v>0</v>
      </c>
      <c r="P67" s="3">
        <v>0</v>
      </c>
      <c r="Q67" s="3">
        <v>205212.54</v>
      </c>
      <c r="R67" s="3">
        <f t="shared" si="3"/>
        <v>205212.54</v>
      </c>
      <c r="S67" s="3">
        <f t="shared" si="4"/>
        <v>571535.84</v>
      </c>
      <c r="T67" s="3">
        <f t="shared" si="5"/>
        <v>2142550.83</v>
      </c>
    </row>
    <row r="68" spans="1:20">
      <c r="A68" s="4" t="s">
        <v>136</v>
      </c>
      <c r="B68" s="4" t="s">
        <v>137</v>
      </c>
      <c r="C68" s="5">
        <v>9211788.0799999982</v>
      </c>
      <c r="D68" s="5">
        <v>1252540.6099999999</v>
      </c>
      <c r="E68" s="5">
        <v>988830.13000000012</v>
      </c>
      <c r="F68" s="5">
        <f t="shared" ref="F68:F96" si="6">+E68+D68+C68</f>
        <v>11453158.819999998</v>
      </c>
      <c r="G68" s="3">
        <v>1079537.49</v>
      </c>
      <c r="H68" s="3">
        <v>145521.22</v>
      </c>
      <c r="I68" s="3">
        <v>110255.32</v>
      </c>
      <c r="J68" s="3">
        <f t="shared" ref="J68:J96" si="7">+G68+H68+I68</f>
        <v>1335314.03</v>
      </c>
      <c r="K68" s="3">
        <v>1022724.9199999999</v>
      </c>
      <c r="L68" s="3">
        <v>137862.91</v>
      </c>
      <c r="M68" s="3">
        <v>104452.94</v>
      </c>
      <c r="N68" s="3">
        <f t="shared" ref="N68:N96" si="8">+K68+L68+M68</f>
        <v>1265040.7699999998</v>
      </c>
      <c r="O68" s="3">
        <v>1079537.49</v>
      </c>
      <c r="P68" s="3">
        <v>145521.22</v>
      </c>
      <c r="Q68" s="3">
        <v>106145.19</v>
      </c>
      <c r="R68" s="3">
        <f t="shared" ref="R68:R96" si="9">+Q68+P68+O68</f>
        <v>1331203.8999999999</v>
      </c>
      <c r="S68" s="3">
        <f t="shared" ref="S68:S97" si="10">+J68+N68+R68</f>
        <v>3931558.6999999997</v>
      </c>
      <c r="T68" s="3">
        <f t="shared" si="5"/>
        <v>15384717.519999998</v>
      </c>
    </row>
    <row r="69" spans="1:20">
      <c r="A69" s="4" t="s">
        <v>138</v>
      </c>
      <c r="B69" s="4" t="s">
        <v>139</v>
      </c>
      <c r="C69" s="5">
        <v>22164567.720000003</v>
      </c>
      <c r="D69" s="5">
        <v>2628537.04</v>
      </c>
      <c r="E69" s="5">
        <v>1365902.1</v>
      </c>
      <c r="F69" s="5">
        <f t="shared" si="6"/>
        <v>26159006.860000003</v>
      </c>
      <c r="G69" s="3">
        <v>2537289.71</v>
      </c>
      <c r="H69" s="3">
        <v>311133.90000000002</v>
      </c>
      <c r="I69" s="3">
        <v>163314.38</v>
      </c>
      <c r="J69" s="3">
        <f t="shared" si="7"/>
        <v>3011737.9899999998</v>
      </c>
      <c r="K69" s="3">
        <v>2403760.35</v>
      </c>
      <c r="L69" s="3">
        <v>294759.93</v>
      </c>
      <c r="M69" s="3">
        <v>154719.67000000001</v>
      </c>
      <c r="N69" s="3">
        <f t="shared" si="8"/>
        <v>2853239.95</v>
      </c>
      <c r="O69" s="3">
        <v>2555890.2400000002</v>
      </c>
      <c r="P69" s="3">
        <v>371303.27</v>
      </c>
      <c r="Q69" s="3">
        <v>195977.25</v>
      </c>
      <c r="R69" s="3">
        <f t="shared" si="9"/>
        <v>3123170.7600000002</v>
      </c>
      <c r="S69" s="3">
        <f t="shared" si="10"/>
        <v>8988148.6999999993</v>
      </c>
      <c r="T69" s="3">
        <f t="shared" ref="T69:T97" si="11">+F69+J69+N69+R69</f>
        <v>35147155.560000002</v>
      </c>
    </row>
    <row r="70" spans="1:20">
      <c r="A70" s="4" t="s">
        <v>140</v>
      </c>
      <c r="B70" s="4" t="s">
        <v>141</v>
      </c>
      <c r="C70" s="5">
        <v>0</v>
      </c>
      <c r="D70" s="5">
        <v>1584263.9400000002</v>
      </c>
      <c r="E70" s="5">
        <v>0</v>
      </c>
      <c r="F70" s="5">
        <f t="shared" si="6"/>
        <v>1584263.9400000002</v>
      </c>
      <c r="G70" s="3">
        <v>0</v>
      </c>
      <c r="H70" s="3">
        <v>175929.60000000001</v>
      </c>
      <c r="I70" s="3">
        <v>0</v>
      </c>
      <c r="J70" s="3">
        <f t="shared" si="7"/>
        <v>175929.60000000001</v>
      </c>
      <c r="K70" s="3">
        <v>0</v>
      </c>
      <c r="L70" s="3">
        <v>166670.99</v>
      </c>
      <c r="M70" s="3">
        <v>0</v>
      </c>
      <c r="N70" s="3">
        <f t="shared" si="8"/>
        <v>166670.99</v>
      </c>
      <c r="O70" s="3">
        <v>0</v>
      </c>
      <c r="P70" s="3">
        <v>174830.04</v>
      </c>
      <c r="Q70" s="3">
        <v>0</v>
      </c>
      <c r="R70" s="3">
        <f t="shared" si="9"/>
        <v>174830.04</v>
      </c>
      <c r="S70" s="3">
        <f t="shared" si="10"/>
        <v>517430.63</v>
      </c>
      <c r="T70" s="3">
        <f t="shared" si="11"/>
        <v>2101694.5700000003</v>
      </c>
    </row>
    <row r="71" spans="1:20">
      <c r="A71" s="4" t="s">
        <v>142</v>
      </c>
      <c r="B71" s="4" t="s">
        <v>143</v>
      </c>
      <c r="C71" s="5">
        <v>3562431.3900000006</v>
      </c>
      <c r="D71" s="5">
        <f>23997.01</f>
        <v>23997.01</v>
      </c>
      <c r="E71" s="5">
        <f>708857.6</f>
        <v>708857.6</v>
      </c>
      <c r="F71" s="5">
        <f t="shared" si="6"/>
        <v>4295286.0000000009</v>
      </c>
      <c r="G71" s="3">
        <v>397076.58</v>
      </c>
      <c r="H71" s="3">
        <v>3381.57</v>
      </c>
      <c r="I71" s="3">
        <v>79521.13</v>
      </c>
      <c r="J71" s="3">
        <f t="shared" si="7"/>
        <v>479979.28</v>
      </c>
      <c r="K71" s="3">
        <v>376179.72</v>
      </c>
      <c r="L71" s="3">
        <v>3203.61</v>
      </c>
      <c r="M71" s="3">
        <v>75336.19</v>
      </c>
      <c r="N71" s="3">
        <f t="shared" si="8"/>
        <v>454719.51999999996</v>
      </c>
      <c r="O71" s="3">
        <v>583337.61</v>
      </c>
      <c r="P71" s="3">
        <v>1931.48</v>
      </c>
      <c r="Q71" s="3">
        <v>95425.35</v>
      </c>
      <c r="R71" s="3">
        <f t="shared" si="9"/>
        <v>680694.44</v>
      </c>
      <c r="S71" s="3">
        <f t="shared" si="10"/>
        <v>1615393.24</v>
      </c>
      <c r="T71" s="3">
        <f t="shared" si="11"/>
        <v>5910679.2400000002</v>
      </c>
    </row>
    <row r="72" spans="1:20">
      <c r="A72" s="4" t="s">
        <v>144</v>
      </c>
      <c r="B72" s="4" t="s">
        <v>145</v>
      </c>
      <c r="C72" s="5">
        <v>0</v>
      </c>
      <c r="D72" s="5">
        <v>0</v>
      </c>
      <c r="E72" s="5">
        <v>0</v>
      </c>
      <c r="F72" s="5">
        <f t="shared" si="6"/>
        <v>0</v>
      </c>
      <c r="G72" s="3">
        <v>0</v>
      </c>
      <c r="H72" s="3">
        <v>0</v>
      </c>
      <c r="I72" s="3">
        <v>0</v>
      </c>
      <c r="J72" s="3">
        <f t="shared" si="7"/>
        <v>0</v>
      </c>
      <c r="K72" s="3">
        <v>0</v>
      </c>
      <c r="L72" s="3">
        <v>0</v>
      </c>
      <c r="M72" s="3">
        <v>0</v>
      </c>
      <c r="N72" s="3">
        <f t="shared" si="8"/>
        <v>0</v>
      </c>
      <c r="O72" s="3">
        <v>0</v>
      </c>
      <c r="P72" s="3">
        <v>0</v>
      </c>
      <c r="Q72" s="3">
        <v>0</v>
      </c>
      <c r="R72" s="3">
        <f t="shared" si="9"/>
        <v>0</v>
      </c>
      <c r="S72" s="3">
        <f t="shared" si="10"/>
        <v>0</v>
      </c>
      <c r="T72" s="3">
        <f t="shared" si="11"/>
        <v>0</v>
      </c>
    </row>
    <row r="73" spans="1:20">
      <c r="A73" s="4" t="s">
        <v>146</v>
      </c>
      <c r="B73" s="4" t="s">
        <v>147</v>
      </c>
      <c r="C73" s="5">
        <v>152965.64999999997</v>
      </c>
      <c r="D73" s="5">
        <v>0</v>
      </c>
      <c r="E73" s="5">
        <v>203358.49</v>
      </c>
      <c r="F73" s="5">
        <f t="shared" si="6"/>
        <v>356324.13999999996</v>
      </c>
      <c r="G73" s="3">
        <v>18117.71</v>
      </c>
      <c r="H73" s="3">
        <v>0</v>
      </c>
      <c r="I73" s="3">
        <v>22498.91</v>
      </c>
      <c r="J73" s="3">
        <f t="shared" si="7"/>
        <v>40616.619999999995</v>
      </c>
      <c r="K73" s="3">
        <v>17164.23</v>
      </c>
      <c r="L73" s="3">
        <v>0</v>
      </c>
      <c r="M73" s="3">
        <v>21314.870000000003</v>
      </c>
      <c r="N73" s="3">
        <f t="shared" si="8"/>
        <v>38479.100000000006</v>
      </c>
      <c r="O73" s="3">
        <v>14785.34</v>
      </c>
      <c r="P73" s="3">
        <v>0</v>
      </c>
      <c r="Q73" s="3">
        <v>15509.93</v>
      </c>
      <c r="R73" s="3">
        <f t="shared" si="9"/>
        <v>30295.27</v>
      </c>
      <c r="S73" s="3">
        <f t="shared" si="10"/>
        <v>109390.99</v>
      </c>
      <c r="T73" s="3">
        <f t="shared" si="11"/>
        <v>465715.13</v>
      </c>
    </row>
    <row r="74" spans="1:20">
      <c r="A74" s="4" t="s">
        <v>148</v>
      </c>
      <c r="B74" s="4" t="s">
        <v>149</v>
      </c>
      <c r="C74" s="5">
        <v>418868.20999999996</v>
      </c>
      <c r="D74" s="5">
        <v>0</v>
      </c>
      <c r="E74" s="5">
        <v>322811.96999999997</v>
      </c>
      <c r="F74" s="5">
        <f t="shared" si="6"/>
        <v>741680.17999999993</v>
      </c>
      <c r="G74" s="3">
        <v>46418.17</v>
      </c>
      <c r="H74" s="3">
        <v>0</v>
      </c>
      <c r="I74" s="3">
        <v>35758.36</v>
      </c>
      <c r="J74" s="3">
        <f t="shared" si="7"/>
        <v>82176.53</v>
      </c>
      <c r="K74" s="3">
        <v>43975.33</v>
      </c>
      <c r="L74" s="3">
        <v>0</v>
      </c>
      <c r="M74" s="3">
        <v>33876.509999999995</v>
      </c>
      <c r="N74" s="3">
        <f t="shared" si="8"/>
        <v>77851.839999999997</v>
      </c>
      <c r="O74" s="3">
        <v>11965.24</v>
      </c>
      <c r="P74" s="3">
        <v>0</v>
      </c>
      <c r="Q74" s="3">
        <v>30613.97</v>
      </c>
      <c r="R74" s="3">
        <f t="shared" si="9"/>
        <v>42579.21</v>
      </c>
      <c r="S74" s="3">
        <f t="shared" si="10"/>
        <v>202607.58</v>
      </c>
      <c r="T74" s="3">
        <f t="shared" si="11"/>
        <v>944287.75999999989</v>
      </c>
    </row>
    <row r="75" spans="1:20">
      <c r="A75" s="4" t="s">
        <v>150</v>
      </c>
      <c r="B75" s="4" t="s">
        <v>151</v>
      </c>
      <c r="C75" s="5">
        <v>0</v>
      </c>
      <c r="D75" s="5">
        <v>0</v>
      </c>
      <c r="E75" s="5">
        <v>1280662.48</v>
      </c>
      <c r="F75" s="5">
        <f t="shared" si="6"/>
        <v>1280662.48</v>
      </c>
      <c r="G75" s="3">
        <v>0</v>
      </c>
      <c r="H75" s="3">
        <v>0</v>
      </c>
      <c r="I75" s="3">
        <v>142875.76999999999</v>
      </c>
      <c r="J75" s="3">
        <f t="shared" si="7"/>
        <v>142875.76999999999</v>
      </c>
      <c r="K75" s="3">
        <v>0</v>
      </c>
      <c r="L75" s="3">
        <v>0</v>
      </c>
      <c r="M75" s="3">
        <v>135356.68</v>
      </c>
      <c r="N75" s="3">
        <f t="shared" si="8"/>
        <v>135356.68</v>
      </c>
      <c r="O75" s="3">
        <v>0</v>
      </c>
      <c r="P75" s="3">
        <v>0</v>
      </c>
      <c r="Q75" s="3">
        <v>144799.01</v>
      </c>
      <c r="R75" s="3">
        <f t="shared" si="9"/>
        <v>144799.01</v>
      </c>
      <c r="S75" s="3">
        <f t="shared" si="10"/>
        <v>423031.45999999996</v>
      </c>
      <c r="T75" s="3">
        <f t="shared" si="11"/>
        <v>1703693.94</v>
      </c>
    </row>
    <row r="76" spans="1:20">
      <c r="A76" s="4" t="s">
        <v>152</v>
      </c>
      <c r="B76" s="4" t="s">
        <v>153</v>
      </c>
      <c r="C76" s="5">
        <v>0</v>
      </c>
      <c r="D76" s="5">
        <v>0</v>
      </c>
      <c r="E76" s="5">
        <v>2617236.5099999998</v>
      </c>
      <c r="F76" s="5">
        <f t="shared" si="6"/>
        <v>2617236.5099999998</v>
      </c>
      <c r="G76" s="3">
        <v>0</v>
      </c>
      <c r="H76" s="3">
        <v>0</v>
      </c>
      <c r="I76" s="3">
        <v>312930.45</v>
      </c>
      <c r="J76" s="3">
        <f t="shared" si="7"/>
        <v>312930.45</v>
      </c>
      <c r="K76" s="3">
        <v>0</v>
      </c>
      <c r="L76" s="3">
        <v>0</v>
      </c>
      <c r="M76" s="3">
        <v>296461.93</v>
      </c>
      <c r="N76" s="3">
        <f t="shared" si="8"/>
        <v>296461.93</v>
      </c>
      <c r="O76" s="3">
        <v>0</v>
      </c>
      <c r="P76" s="3">
        <v>0</v>
      </c>
      <c r="Q76" s="3">
        <v>334588.7</v>
      </c>
      <c r="R76" s="3">
        <f t="shared" si="9"/>
        <v>334588.7</v>
      </c>
      <c r="S76" s="3">
        <f t="shared" si="10"/>
        <v>943981.08000000007</v>
      </c>
      <c r="T76" s="3">
        <f t="shared" si="11"/>
        <v>3561217.5900000003</v>
      </c>
    </row>
    <row r="77" spans="1:20">
      <c r="A77" s="4" t="s">
        <v>154</v>
      </c>
      <c r="B77" s="4" t="s">
        <v>155</v>
      </c>
      <c r="C77" s="5">
        <v>0</v>
      </c>
      <c r="D77" s="5">
        <v>0</v>
      </c>
      <c r="E77" s="5">
        <v>1130707.56</v>
      </c>
      <c r="F77" s="5">
        <f t="shared" si="6"/>
        <v>1130707.56</v>
      </c>
      <c r="G77" s="3">
        <v>0</v>
      </c>
      <c r="H77" s="3">
        <v>0</v>
      </c>
      <c r="I77" s="3">
        <v>139927.59</v>
      </c>
      <c r="J77" s="3">
        <f t="shared" si="7"/>
        <v>139927.59</v>
      </c>
      <c r="K77" s="3">
        <v>0</v>
      </c>
      <c r="L77" s="3">
        <v>0</v>
      </c>
      <c r="M77" s="3">
        <v>132563.65000000002</v>
      </c>
      <c r="N77" s="3">
        <f t="shared" si="8"/>
        <v>132563.65000000002</v>
      </c>
      <c r="O77" s="3">
        <v>0</v>
      </c>
      <c r="P77" s="3">
        <v>0</v>
      </c>
      <c r="Q77" s="3">
        <v>141599.47</v>
      </c>
      <c r="R77" s="3">
        <f t="shared" si="9"/>
        <v>141599.47</v>
      </c>
      <c r="S77" s="3">
        <f t="shared" si="10"/>
        <v>414090.70999999996</v>
      </c>
      <c r="T77" s="3">
        <f t="shared" si="11"/>
        <v>1544798.2700000003</v>
      </c>
    </row>
    <row r="78" spans="1:20">
      <c r="A78" s="4" t="s">
        <v>156</v>
      </c>
      <c r="B78" s="4" t="s">
        <v>157</v>
      </c>
      <c r="C78" s="5">
        <v>0</v>
      </c>
      <c r="D78" s="5">
        <v>0</v>
      </c>
      <c r="E78" s="5">
        <v>672451.33000000007</v>
      </c>
      <c r="F78" s="5">
        <f t="shared" si="6"/>
        <v>672451.33000000007</v>
      </c>
      <c r="G78" s="3">
        <v>0</v>
      </c>
      <c r="H78" s="3">
        <v>0</v>
      </c>
      <c r="I78" s="3">
        <v>78105.88</v>
      </c>
      <c r="J78" s="3">
        <f t="shared" si="7"/>
        <v>78105.88</v>
      </c>
      <c r="K78" s="3">
        <v>0</v>
      </c>
      <c r="L78" s="3">
        <v>0</v>
      </c>
      <c r="M78" s="3">
        <v>73995.42</v>
      </c>
      <c r="N78" s="3">
        <f t="shared" si="8"/>
        <v>73995.42</v>
      </c>
      <c r="O78" s="3">
        <v>0</v>
      </c>
      <c r="P78" s="3">
        <v>0</v>
      </c>
      <c r="Q78" s="3">
        <v>81993.02</v>
      </c>
      <c r="R78" s="3">
        <f t="shared" si="9"/>
        <v>81993.02</v>
      </c>
      <c r="S78" s="3">
        <f t="shared" si="10"/>
        <v>234094.32</v>
      </c>
      <c r="T78" s="3">
        <f t="shared" si="11"/>
        <v>906545.65000000014</v>
      </c>
    </row>
    <row r="79" spans="1:20">
      <c r="A79" s="4" t="s">
        <v>158</v>
      </c>
      <c r="B79" s="4" t="s">
        <v>159</v>
      </c>
      <c r="C79" s="5">
        <v>0</v>
      </c>
      <c r="D79" s="5">
        <v>0</v>
      </c>
      <c r="E79" s="5">
        <v>1262527.3199999998</v>
      </c>
      <c r="F79" s="5">
        <f t="shared" si="6"/>
        <v>1262527.3199999998</v>
      </c>
      <c r="G79" s="3">
        <v>0</v>
      </c>
      <c r="H79" s="3">
        <v>0</v>
      </c>
      <c r="I79" s="3">
        <v>144264.84</v>
      </c>
      <c r="J79" s="3">
        <f t="shared" si="7"/>
        <v>144264.84</v>
      </c>
      <c r="K79" s="3">
        <v>0</v>
      </c>
      <c r="L79" s="3">
        <v>0</v>
      </c>
      <c r="M79" s="3">
        <v>136672.65</v>
      </c>
      <c r="N79" s="3">
        <f t="shared" si="8"/>
        <v>136672.65</v>
      </c>
      <c r="O79" s="3">
        <v>0</v>
      </c>
      <c r="P79" s="3">
        <v>0</v>
      </c>
      <c r="Q79" s="3">
        <v>147351.35999999999</v>
      </c>
      <c r="R79" s="3">
        <f t="shared" si="9"/>
        <v>147351.35999999999</v>
      </c>
      <c r="S79" s="3">
        <f t="shared" si="10"/>
        <v>428288.85</v>
      </c>
      <c r="T79" s="3">
        <f t="shared" si="11"/>
        <v>1690816.17</v>
      </c>
    </row>
    <row r="80" spans="1:20">
      <c r="A80" s="4" t="s">
        <v>160</v>
      </c>
      <c r="B80" s="4" t="s">
        <v>161</v>
      </c>
      <c r="C80" s="5">
        <v>0</v>
      </c>
      <c r="D80" s="5">
        <v>0</v>
      </c>
      <c r="E80" s="5">
        <v>279454.3</v>
      </c>
      <c r="F80" s="5">
        <f t="shared" si="6"/>
        <v>279454.3</v>
      </c>
      <c r="G80" s="3">
        <v>0</v>
      </c>
      <c r="H80" s="3">
        <v>0</v>
      </c>
      <c r="I80" s="3">
        <v>33054.57</v>
      </c>
      <c r="J80" s="3">
        <f t="shared" si="7"/>
        <v>33054.57</v>
      </c>
      <c r="K80" s="3">
        <v>0</v>
      </c>
      <c r="L80" s="3">
        <v>0</v>
      </c>
      <c r="M80" s="3">
        <v>31315.02</v>
      </c>
      <c r="N80" s="3">
        <f t="shared" si="8"/>
        <v>31315.02</v>
      </c>
      <c r="O80" s="3">
        <v>0</v>
      </c>
      <c r="P80" s="3">
        <v>0</v>
      </c>
      <c r="Q80" s="3">
        <v>31996.19</v>
      </c>
      <c r="R80" s="3">
        <f t="shared" si="9"/>
        <v>31996.19</v>
      </c>
      <c r="S80" s="3">
        <f t="shared" si="10"/>
        <v>96365.78</v>
      </c>
      <c r="T80" s="3">
        <f t="shared" si="11"/>
        <v>375820.08</v>
      </c>
    </row>
    <row r="81" spans="1:20">
      <c r="A81" s="4" t="s">
        <v>162</v>
      </c>
      <c r="B81" s="4" t="s">
        <v>163</v>
      </c>
      <c r="C81" s="5">
        <v>0</v>
      </c>
      <c r="D81" s="5">
        <v>0</v>
      </c>
      <c r="E81" s="5">
        <v>67880.460000000006</v>
      </c>
      <c r="F81" s="5">
        <f t="shared" si="6"/>
        <v>67880.460000000006</v>
      </c>
      <c r="G81" s="3">
        <v>0</v>
      </c>
      <c r="H81" s="3">
        <v>0</v>
      </c>
      <c r="I81" s="3">
        <v>0</v>
      </c>
      <c r="J81" s="3">
        <f t="shared" si="7"/>
        <v>0</v>
      </c>
      <c r="K81" s="3">
        <v>0</v>
      </c>
      <c r="L81" s="3">
        <v>0</v>
      </c>
      <c r="M81" s="3">
        <v>0</v>
      </c>
      <c r="N81" s="3">
        <f t="shared" si="8"/>
        <v>0</v>
      </c>
      <c r="O81" s="3">
        <v>0</v>
      </c>
      <c r="P81" s="3">
        <v>0</v>
      </c>
      <c r="Q81" s="3">
        <v>0</v>
      </c>
      <c r="R81" s="3">
        <f t="shared" si="9"/>
        <v>0</v>
      </c>
      <c r="S81" s="3">
        <f t="shared" si="10"/>
        <v>0</v>
      </c>
      <c r="T81" s="3">
        <f t="shared" si="11"/>
        <v>67880.460000000006</v>
      </c>
    </row>
    <row r="82" spans="1:20">
      <c r="A82" s="4" t="s">
        <v>164</v>
      </c>
      <c r="B82" s="4" t="s">
        <v>165</v>
      </c>
      <c r="C82" s="5">
        <v>0</v>
      </c>
      <c r="D82" s="5">
        <v>0</v>
      </c>
      <c r="E82" s="5">
        <v>0</v>
      </c>
      <c r="F82" s="5">
        <f t="shared" si="6"/>
        <v>0</v>
      </c>
      <c r="G82" s="3">
        <v>0</v>
      </c>
      <c r="H82" s="3">
        <v>0</v>
      </c>
      <c r="I82" s="3">
        <v>0</v>
      </c>
      <c r="J82" s="3">
        <f t="shared" si="7"/>
        <v>0</v>
      </c>
      <c r="K82" s="3">
        <v>0</v>
      </c>
      <c r="L82" s="3">
        <v>0</v>
      </c>
      <c r="M82" s="3">
        <v>0</v>
      </c>
      <c r="N82" s="3">
        <f t="shared" si="8"/>
        <v>0</v>
      </c>
      <c r="O82" s="3">
        <v>0</v>
      </c>
      <c r="P82" s="3">
        <v>0</v>
      </c>
      <c r="Q82" s="3">
        <v>0</v>
      </c>
      <c r="R82" s="3">
        <f t="shared" si="9"/>
        <v>0</v>
      </c>
      <c r="S82" s="3">
        <f t="shared" si="10"/>
        <v>0</v>
      </c>
      <c r="T82" s="3">
        <f t="shared" si="11"/>
        <v>0</v>
      </c>
    </row>
    <row r="83" spans="1:20">
      <c r="A83" s="4" t="s">
        <v>166</v>
      </c>
      <c r="B83" s="4" t="s">
        <v>167</v>
      </c>
      <c r="C83" s="5">
        <v>0</v>
      </c>
      <c r="D83" s="5">
        <v>0</v>
      </c>
      <c r="E83" s="5">
        <v>177345.95</v>
      </c>
      <c r="F83" s="5">
        <f t="shared" si="6"/>
        <v>177345.95</v>
      </c>
      <c r="G83" s="3">
        <v>0</v>
      </c>
      <c r="H83" s="3">
        <v>0</v>
      </c>
      <c r="I83" s="3">
        <v>12565.4</v>
      </c>
      <c r="J83" s="3">
        <f t="shared" si="7"/>
        <v>12565.4</v>
      </c>
      <c r="K83" s="3">
        <v>0</v>
      </c>
      <c r="L83" s="3">
        <v>0</v>
      </c>
      <c r="M83" s="3">
        <v>11904.119999999999</v>
      </c>
      <c r="N83" s="3">
        <f t="shared" si="8"/>
        <v>11904.119999999999</v>
      </c>
      <c r="O83" s="3">
        <v>0</v>
      </c>
      <c r="P83" s="3">
        <v>0</v>
      </c>
      <c r="Q83" s="3">
        <v>15078.48</v>
      </c>
      <c r="R83" s="3">
        <f t="shared" si="9"/>
        <v>15078.48</v>
      </c>
      <c r="S83" s="3">
        <f t="shared" si="10"/>
        <v>39548</v>
      </c>
      <c r="T83" s="3">
        <f t="shared" si="11"/>
        <v>216893.95</v>
      </c>
    </row>
    <row r="84" spans="1:20">
      <c r="A84" s="4" t="s">
        <v>168</v>
      </c>
      <c r="B84" s="4" t="s">
        <v>169</v>
      </c>
      <c r="C84" s="5">
        <v>0</v>
      </c>
      <c r="D84" s="5">
        <v>1404255.9300000002</v>
      </c>
      <c r="E84" s="5">
        <v>0</v>
      </c>
      <c r="F84" s="5">
        <f t="shared" si="6"/>
        <v>1404255.9300000002</v>
      </c>
      <c r="G84" s="3">
        <v>0</v>
      </c>
      <c r="H84" s="3">
        <v>161517.51</v>
      </c>
      <c r="I84" s="3">
        <v>0</v>
      </c>
      <c r="J84" s="3">
        <f t="shared" si="7"/>
        <v>161517.51</v>
      </c>
      <c r="K84" s="3">
        <v>0</v>
      </c>
      <c r="L84" s="3">
        <v>153017.37</v>
      </c>
      <c r="M84" s="3">
        <v>0</v>
      </c>
      <c r="N84" s="3">
        <f t="shared" si="8"/>
        <v>153017.37</v>
      </c>
      <c r="O84" s="3">
        <v>0</v>
      </c>
      <c r="P84" s="3">
        <v>171531.36</v>
      </c>
      <c r="Q84" s="3">
        <v>0</v>
      </c>
      <c r="R84" s="3">
        <f t="shared" si="9"/>
        <v>171531.36</v>
      </c>
      <c r="S84" s="3">
        <f t="shared" si="10"/>
        <v>486066.24</v>
      </c>
      <c r="T84" s="3">
        <f t="shared" si="11"/>
        <v>1890322.17</v>
      </c>
    </row>
    <row r="85" spans="1:20">
      <c r="A85" s="4" t="s">
        <v>170</v>
      </c>
      <c r="B85" s="4" t="s">
        <v>171</v>
      </c>
      <c r="C85" s="5">
        <v>76388.06</v>
      </c>
      <c r="D85" s="5">
        <v>0</v>
      </c>
      <c r="E85" s="5">
        <v>387221.07</v>
      </c>
      <c r="F85" s="5">
        <f t="shared" si="6"/>
        <v>463609.13</v>
      </c>
      <c r="G85" s="3">
        <v>38194.03</v>
      </c>
      <c r="H85" s="3">
        <v>0</v>
      </c>
      <c r="I85" s="3">
        <v>43053.23</v>
      </c>
      <c r="J85" s="3">
        <f t="shared" si="7"/>
        <v>81247.260000000009</v>
      </c>
      <c r="K85" s="3">
        <v>36184</v>
      </c>
      <c r="L85" s="3">
        <v>0</v>
      </c>
      <c r="M85" s="3">
        <v>40787.479999999996</v>
      </c>
      <c r="N85" s="3">
        <f t="shared" si="8"/>
        <v>76971.48</v>
      </c>
      <c r="O85" s="3">
        <v>2539.8000000000002</v>
      </c>
      <c r="P85" s="3">
        <v>0</v>
      </c>
      <c r="Q85" s="3">
        <v>42142.2</v>
      </c>
      <c r="R85" s="3">
        <f t="shared" si="9"/>
        <v>44682</v>
      </c>
      <c r="S85" s="3">
        <f t="shared" si="10"/>
        <v>202900.74</v>
      </c>
      <c r="T85" s="3">
        <f t="shared" si="11"/>
        <v>666509.87</v>
      </c>
    </row>
    <row r="86" spans="1:20">
      <c r="A86" s="4" t="s">
        <v>172</v>
      </c>
      <c r="B86" s="4" t="s">
        <v>173</v>
      </c>
      <c r="C86" s="5">
        <v>0</v>
      </c>
      <c r="D86" s="5">
        <v>0</v>
      </c>
      <c r="E86" s="5">
        <v>709953.60000000009</v>
      </c>
      <c r="F86" s="5">
        <f t="shared" si="6"/>
        <v>709953.60000000009</v>
      </c>
      <c r="G86" s="3">
        <v>0</v>
      </c>
      <c r="H86" s="3">
        <v>0</v>
      </c>
      <c r="I86" s="3">
        <v>78867.81</v>
      </c>
      <c r="J86" s="3">
        <f t="shared" si="7"/>
        <v>78867.81</v>
      </c>
      <c r="K86" s="3">
        <v>0</v>
      </c>
      <c r="L86" s="3">
        <v>0</v>
      </c>
      <c r="M86" s="3">
        <v>74717.25</v>
      </c>
      <c r="N86" s="3">
        <f t="shared" si="8"/>
        <v>74717.25</v>
      </c>
      <c r="O86" s="3">
        <v>0</v>
      </c>
      <c r="P86" s="3">
        <v>0</v>
      </c>
      <c r="Q86" s="3">
        <v>80279.899999999994</v>
      </c>
      <c r="R86" s="3">
        <f t="shared" si="9"/>
        <v>80279.899999999994</v>
      </c>
      <c r="S86" s="3">
        <f t="shared" si="10"/>
        <v>233864.95999999999</v>
      </c>
      <c r="T86" s="3">
        <f t="shared" si="11"/>
        <v>943818.56000000017</v>
      </c>
    </row>
    <row r="87" spans="1:20">
      <c r="A87" s="4" t="s">
        <v>174</v>
      </c>
      <c r="B87" s="4" t="s">
        <v>175</v>
      </c>
      <c r="C87" s="5">
        <v>0</v>
      </c>
      <c r="D87" s="5">
        <v>2036232.1799999997</v>
      </c>
      <c r="E87" s="5">
        <v>0</v>
      </c>
      <c r="F87" s="5">
        <f t="shared" si="6"/>
        <v>2036232.1799999997</v>
      </c>
      <c r="G87" s="3">
        <v>0</v>
      </c>
      <c r="H87" s="3">
        <v>226248.02</v>
      </c>
      <c r="I87" s="3">
        <v>0</v>
      </c>
      <c r="J87" s="3">
        <f t="shared" si="7"/>
        <v>226248.02</v>
      </c>
      <c r="K87" s="3">
        <v>0</v>
      </c>
      <c r="L87" s="3">
        <v>214341.32</v>
      </c>
      <c r="M87" s="3">
        <v>0</v>
      </c>
      <c r="N87" s="3">
        <f t="shared" si="8"/>
        <v>214341.32</v>
      </c>
      <c r="O87" s="3">
        <v>0</v>
      </c>
      <c r="P87" s="3">
        <v>226195.20000000001</v>
      </c>
      <c r="Q87" s="3">
        <v>0</v>
      </c>
      <c r="R87" s="3">
        <f t="shared" si="9"/>
        <v>226195.20000000001</v>
      </c>
      <c r="S87" s="3">
        <f t="shared" si="10"/>
        <v>666784.54</v>
      </c>
      <c r="T87" s="3">
        <f t="shared" si="11"/>
        <v>2703016.7199999997</v>
      </c>
    </row>
    <row r="88" spans="1:20">
      <c r="A88" s="4" t="s">
        <v>176</v>
      </c>
      <c r="B88" s="4" t="s">
        <v>177</v>
      </c>
      <c r="C88" s="5">
        <v>1840895.3600000003</v>
      </c>
      <c r="D88" s="5">
        <v>0</v>
      </c>
      <c r="E88" s="5">
        <v>266305.07999999996</v>
      </c>
      <c r="F88" s="5">
        <f t="shared" si="6"/>
        <v>2107200.4400000004</v>
      </c>
      <c r="G88" s="3">
        <v>240224.89</v>
      </c>
      <c r="H88" s="3">
        <v>0</v>
      </c>
      <c r="I88" s="3">
        <v>38136.71</v>
      </c>
      <c r="J88" s="3">
        <f t="shared" si="7"/>
        <v>278361.60000000003</v>
      </c>
      <c r="K88" s="3">
        <v>227582.63</v>
      </c>
      <c r="L88" s="3">
        <v>0</v>
      </c>
      <c r="M88" s="3">
        <v>36129.699999999997</v>
      </c>
      <c r="N88" s="3">
        <f t="shared" si="8"/>
        <v>263712.33</v>
      </c>
      <c r="O88" s="3">
        <v>240224.89</v>
      </c>
      <c r="P88" s="3">
        <v>0</v>
      </c>
      <c r="Q88" s="3">
        <v>35834.550000000003</v>
      </c>
      <c r="R88" s="3">
        <f t="shared" si="9"/>
        <v>276059.44</v>
      </c>
      <c r="S88" s="3">
        <f t="shared" si="10"/>
        <v>818133.37000000011</v>
      </c>
      <c r="T88" s="3">
        <f t="shared" si="11"/>
        <v>2925333.8100000005</v>
      </c>
    </row>
    <row r="89" spans="1:20">
      <c r="A89" s="4" t="s">
        <v>178</v>
      </c>
      <c r="B89" s="4" t="s">
        <v>179</v>
      </c>
      <c r="C89" s="5">
        <v>0</v>
      </c>
      <c r="D89" s="5">
        <v>0</v>
      </c>
      <c r="E89" s="5">
        <v>287205.42</v>
      </c>
      <c r="F89" s="5">
        <f t="shared" si="6"/>
        <v>287205.42</v>
      </c>
      <c r="G89" s="3">
        <v>0</v>
      </c>
      <c r="H89" s="3">
        <v>0</v>
      </c>
      <c r="I89" s="3">
        <v>33176.17</v>
      </c>
      <c r="J89" s="3">
        <f t="shared" si="7"/>
        <v>33176.17</v>
      </c>
      <c r="K89" s="3">
        <v>0</v>
      </c>
      <c r="L89" s="3">
        <v>0</v>
      </c>
      <c r="M89" s="3">
        <v>31430.21</v>
      </c>
      <c r="N89" s="3">
        <f t="shared" si="8"/>
        <v>31430.21</v>
      </c>
      <c r="O89" s="3">
        <v>0</v>
      </c>
      <c r="P89" s="3">
        <v>0</v>
      </c>
      <c r="Q89" s="3">
        <v>14257.84</v>
      </c>
      <c r="R89" s="3">
        <f t="shared" si="9"/>
        <v>14257.84</v>
      </c>
      <c r="S89" s="3">
        <f t="shared" si="10"/>
        <v>78864.22</v>
      </c>
      <c r="T89" s="3">
        <f t="shared" si="11"/>
        <v>366069.64</v>
      </c>
    </row>
    <row r="90" spans="1:20">
      <c r="A90" s="4" t="s">
        <v>180</v>
      </c>
      <c r="B90" s="4" t="s">
        <v>181</v>
      </c>
      <c r="C90" s="5">
        <v>0</v>
      </c>
      <c r="D90" s="5">
        <v>0</v>
      </c>
      <c r="E90" s="5">
        <v>174089.33999999997</v>
      </c>
      <c r="F90" s="5">
        <f t="shared" si="6"/>
        <v>174089.33999999997</v>
      </c>
      <c r="G90" s="3">
        <v>0</v>
      </c>
      <c r="H90" s="3">
        <v>0</v>
      </c>
      <c r="I90" s="3">
        <v>19343.259999999998</v>
      </c>
      <c r="J90" s="3">
        <f t="shared" si="7"/>
        <v>19343.259999999998</v>
      </c>
      <c r="K90" s="3">
        <v>0</v>
      </c>
      <c r="L90" s="3">
        <v>0</v>
      </c>
      <c r="M90" s="3">
        <v>27293.39</v>
      </c>
      <c r="N90" s="3">
        <f t="shared" si="8"/>
        <v>27293.39</v>
      </c>
      <c r="O90" s="3">
        <v>0</v>
      </c>
      <c r="P90" s="3">
        <v>0</v>
      </c>
      <c r="Q90" s="3">
        <v>27564.22</v>
      </c>
      <c r="R90" s="3">
        <f t="shared" si="9"/>
        <v>27564.22</v>
      </c>
      <c r="S90" s="3">
        <f t="shared" si="10"/>
        <v>74200.87</v>
      </c>
      <c r="T90" s="3">
        <f t="shared" si="11"/>
        <v>248290.21</v>
      </c>
    </row>
    <row r="91" spans="1:20">
      <c r="A91" s="4" t="s">
        <v>182</v>
      </c>
      <c r="B91" s="4" t="s">
        <v>183</v>
      </c>
      <c r="C91" s="5">
        <v>0</v>
      </c>
      <c r="D91" s="5">
        <v>0</v>
      </c>
      <c r="E91" s="5">
        <v>0</v>
      </c>
      <c r="F91" s="5">
        <f t="shared" si="6"/>
        <v>0</v>
      </c>
      <c r="G91" s="3">
        <v>0</v>
      </c>
      <c r="H91" s="3">
        <v>0</v>
      </c>
      <c r="I91" s="3">
        <v>0</v>
      </c>
      <c r="J91" s="3">
        <f t="shared" si="7"/>
        <v>0</v>
      </c>
      <c r="K91" s="3">
        <v>0</v>
      </c>
      <c r="L91" s="3">
        <v>0</v>
      </c>
      <c r="M91" s="3">
        <v>0</v>
      </c>
      <c r="N91" s="3">
        <f t="shared" si="8"/>
        <v>0</v>
      </c>
      <c r="O91" s="3">
        <v>0</v>
      </c>
      <c r="P91" s="3">
        <v>0</v>
      </c>
      <c r="Q91" s="3">
        <v>0</v>
      </c>
      <c r="R91" s="3">
        <f t="shared" si="9"/>
        <v>0</v>
      </c>
      <c r="S91" s="3">
        <f t="shared" si="10"/>
        <v>0</v>
      </c>
      <c r="T91" s="3">
        <f t="shared" si="11"/>
        <v>0</v>
      </c>
    </row>
    <row r="92" spans="1:20">
      <c r="A92" s="4" t="s">
        <v>184</v>
      </c>
      <c r="B92" s="4" t="s">
        <v>185</v>
      </c>
      <c r="C92" s="5">
        <v>0</v>
      </c>
      <c r="D92" s="5">
        <v>0</v>
      </c>
      <c r="E92" s="5">
        <v>48875.03</v>
      </c>
      <c r="F92" s="5">
        <f t="shared" si="6"/>
        <v>48875.03</v>
      </c>
      <c r="G92" s="3">
        <v>0</v>
      </c>
      <c r="H92" s="3">
        <v>0</v>
      </c>
      <c r="I92" s="3">
        <v>0</v>
      </c>
      <c r="J92" s="3">
        <f t="shared" si="7"/>
        <v>0</v>
      </c>
      <c r="K92" s="3">
        <v>0</v>
      </c>
      <c r="L92" s="3">
        <v>0</v>
      </c>
      <c r="M92" s="3">
        <v>0</v>
      </c>
      <c r="N92" s="3">
        <f t="shared" si="8"/>
        <v>0</v>
      </c>
      <c r="O92" s="3">
        <v>0</v>
      </c>
      <c r="P92" s="3">
        <v>0</v>
      </c>
      <c r="Q92" s="3">
        <v>0</v>
      </c>
      <c r="R92" s="3">
        <f t="shared" si="9"/>
        <v>0</v>
      </c>
      <c r="S92" s="3">
        <f t="shared" si="10"/>
        <v>0</v>
      </c>
      <c r="T92" s="3">
        <f t="shared" si="11"/>
        <v>48875.03</v>
      </c>
    </row>
    <row r="93" spans="1:20">
      <c r="A93" s="4" t="s">
        <v>186</v>
      </c>
      <c r="B93" s="6" t="s">
        <v>187</v>
      </c>
      <c r="C93" s="5">
        <v>0</v>
      </c>
      <c r="D93" s="5">
        <v>0</v>
      </c>
      <c r="E93" s="5">
        <v>3560.09</v>
      </c>
      <c r="F93" s="5">
        <f t="shared" si="6"/>
        <v>3560.09</v>
      </c>
      <c r="G93" s="3">
        <v>0</v>
      </c>
      <c r="H93" s="3">
        <v>0</v>
      </c>
      <c r="I93" s="3">
        <v>0</v>
      </c>
      <c r="J93" s="3">
        <f t="shared" si="7"/>
        <v>0</v>
      </c>
      <c r="K93" s="3">
        <v>0</v>
      </c>
      <c r="L93" s="3">
        <v>0</v>
      </c>
      <c r="M93" s="3">
        <v>0</v>
      </c>
      <c r="N93" s="3">
        <f t="shared" si="8"/>
        <v>0</v>
      </c>
      <c r="O93" s="3">
        <v>0</v>
      </c>
      <c r="P93" s="3">
        <v>0</v>
      </c>
      <c r="Q93" s="3">
        <v>0</v>
      </c>
      <c r="R93" s="3">
        <f t="shared" si="9"/>
        <v>0</v>
      </c>
      <c r="S93" s="3">
        <f t="shared" si="10"/>
        <v>0</v>
      </c>
      <c r="T93" s="3">
        <f t="shared" si="11"/>
        <v>3560.09</v>
      </c>
    </row>
    <row r="94" spans="1:20" ht="15.75">
      <c r="A94" s="7" t="s">
        <v>188</v>
      </c>
      <c r="B94" s="8" t="s">
        <v>189</v>
      </c>
      <c r="C94" s="5">
        <v>0</v>
      </c>
      <c r="D94" s="5">
        <v>0</v>
      </c>
      <c r="E94" s="5">
        <v>63316.44</v>
      </c>
      <c r="F94" s="5">
        <f t="shared" si="6"/>
        <v>63316.44</v>
      </c>
      <c r="G94" s="3">
        <v>0</v>
      </c>
      <c r="H94" s="3">
        <v>0</v>
      </c>
      <c r="I94" s="3">
        <v>31658.22</v>
      </c>
      <c r="J94" s="3">
        <f t="shared" si="7"/>
        <v>31658.22</v>
      </c>
      <c r="K94" s="3">
        <v>0</v>
      </c>
      <c r="L94" s="3">
        <v>0</v>
      </c>
      <c r="M94" s="3">
        <v>29992.149999999998</v>
      </c>
      <c r="N94" s="3">
        <f t="shared" si="8"/>
        <v>29992.149999999998</v>
      </c>
      <c r="O94" s="3">
        <v>0</v>
      </c>
      <c r="P94" s="3">
        <v>0</v>
      </c>
      <c r="Q94" s="3">
        <v>37989.86</v>
      </c>
      <c r="R94" s="3">
        <f t="shared" si="9"/>
        <v>37989.86</v>
      </c>
      <c r="S94" s="3">
        <f t="shared" si="10"/>
        <v>99640.23</v>
      </c>
      <c r="T94" s="3">
        <f t="shared" si="11"/>
        <v>162956.66999999998</v>
      </c>
    </row>
    <row r="95" spans="1:20" ht="15.75">
      <c r="A95" s="7" t="s">
        <v>190</v>
      </c>
      <c r="B95" s="8" t="s">
        <v>191</v>
      </c>
      <c r="C95" s="5">
        <v>0</v>
      </c>
      <c r="D95" s="5">
        <v>0</v>
      </c>
      <c r="E95" s="5">
        <v>150376.54</v>
      </c>
      <c r="F95" s="5">
        <f t="shared" si="6"/>
        <v>150376.54</v>
      </c>
      <c r="G95" s="3">
        <v>0</v>
      </c>
      <c r="H95" s="3">
        <v>0</v>
      </c>
      <c r="I95" s="3">
        <v>75188.27</v>
      </c>
      <c r="J95" s="3">
        <f t="shared" si="7"/>
        <v>75188.27</v>
      </c>
      <c r="K95" s="3">
        <v>0</v>
      </c>
      <c r="L95" s="3">
        <v>0</v>
      </c>
      <c r="M95" s="3">
        <v>71231.360000000001</v>
      </c>
      <c r="N95" s="3">
        <f t="shared" si="8"/>
        <v>71231.360000000001</v>
      </c>
      <c r="O95" s="3">
        <v>0</v>
      </c>
      <c r="P95" s="3">
        <v>0</v>
      </c>
      <c r="Q95" s="3">
        <v>13650</v>
      </c>
      <c r="R95" s="3">
        <f t="shared" si="9"/>
        <v>13650</v>
      </c>
      <c r="S95" s="3">
        <f t="shared" si="10"/>
        <v>160069.63</v>
      </c>
      <c r="T95" s="3">
        <f t="shared" si="11"/>
        <v>310446.17</v>
      </c>
    </row>
    <row r="96" spans="1:20" ht="15.75">
      <c r="A96" s="7" t="s">
        <v>192</v>
      </c>
      <c r="B96" s="8" t="s">
        <v>193</v>
      </c>
      <c r="C96" s="5">
        <v>0</v>
      </c>
      <c r="D96" s="5">
        <v>0</v>
      </c>
      <c r="E96" s="5">
        <v>63316.44</v>
      </c>
      <c r="F96" s="5">
        <f t="shared" si="6"/>
        <v>63316.44</v>
      </c>
      <c r="G96" s="3">
        <v>0</v>
      </c>
      <c r="H96" s="3">
        <v>0</v>
      </c>
      <c r="I96" s="3">
        <v>31658.22</v>
      </c>
      <c r="J96" s="3">
        <f t="shared" si="7"/>
        <v>31658.22</v>
      </c>
      <c r="K96" s="3">
        <v>0</v>
      </c>
      <c r="L96" s="3">
        <v>0</v>
      </c>
      <c r="M96" s="3">
        <v>29992.149999999998</v>
      </c>
      <c r="N96" s="3">
        <f t="shared" si="8"/>
        <v>29992.149999999998</v>
      </c>
      <c r="O96" s="3">
        <v>0</v>
      </c>
      <c r="P96" s="3">
        <v>0</v>
      </c>
      <c r="Q96" s="3">
        <v>37603.56</v>
      </c>
      <c r="R96" s="3">
        <f t="shared" si="9"/>
        <v>37603.56</v>
      </c>
      <c r="S96" s="3">
        <f t="shared" si="10"/>
        <v>99253.93</v>
      </c>
      <c r="T96" s="3">
        <f t="shared" si="11"/>
        <v>162570.37</v>
      </c>
    </row>
    <row r="97" spans="1:20" s="19" customFormat="1" ht="15.75">
      <c r="A97" s="1"/>
      <c r="B97" s="9"/>
      <c r="C97" s="16">
        <f>SUM(C3:C96)</f>
        <v>1286282746.24</v>
      </c>
      <c r="D97" s="16">
        <f>SUM(D3:D96)</f>
        <v>151762375.51000005</v>
      </c>
      <c r="E97" s="16">
        <f>SUM(E3:E96)</f>
        <v>212551825.35999998</v>
      </c>
      <c r="F97" s="16">
        <f>SUM(F3:F96)</f>
        <v>1650596947.1100001</v>
      </c>
      <c r="G97" s="18">
        <f>SUM(G3:G96)</f>
        <v>155293392.36000004</v>
      </c>
      <c r="H97" s="18">
        <f>SUM(H3:H96)</f>
        <v>17134229.150000002</v>
      </c>
      <c r="I97" s="18">
        <f>SUM(I3:I96)</f>
        <v>24495153.749999996</v>
      </c>
      <c r="J97" s="18">
        <f>SUM(J3:J96)</f>
        <v>196922775.26000002</v>
      </c>
      <c r="K97" s="18">
        <f>SUM(K3:K96)</f>
        <v>149565867.88999999</v>
      </c>
      <c r="L97" s="18">
        <f>SUM(L3:L96)</f>
        <v>16329840.67</v>
      </c>
      <c r="M97" s="18">
        <f>SUM(M3:M96)</f>
        <v>23083273.57</v>
      </c>
      <c r="N97" s="18">
        <f>SUM(N3:N96)</f>
        <v>188978982.13000008</v>
      </c>
      <c r="O97" s="18">
        <f>SUM(O3:O96)</f>
        <v>142984812.85000008</v>
      </c>
      <c r="P97" s="18">
        <f>SUM(P3:P96)</f>
        <v>16831231.699999999</v>
      </c>
      <c r="Q97" s="18">
        <f>SUM(Q3:Q96)</f>
        <v>27703008.270000003</v>
      </c>
      <c r="R97" s="18">
        <f>SUM(R3:R96)</f>
        <v>187519052.81999993</v>
      </c>
      <c r="S97" s="18">
        <f>SUM(S3:S96)</f>
        <v>573420810.2100004</v>
      </c>
      <c r="T97" s="18">
        <f>SUM(T3:T96)</f>
        <v>2224017757.3200002</v>
      </c>
    </row>
    <row r="98" spans="1:20" ht="15.75">
      <c r="B98" s="11"/>
      <c r="F98" s="17"/>
      <c r="R98" s="17" t="s">
        <v>208</v>
      </c>
      <c r="S98" s="14"/>
      <c r="T98" s="17">
        <v>6623475</v>
      </c>
    </row>
    <row r="99" spans="1:20">
      <c r="R99" s="17" t="s">
        <v>209</v>
      </c>
      <c r="S99" s="14"/>
      <c r="T99" s="17">
        <v>9997050</v>
      </c>
    </row>
  </sheetData>
  <mergeCells count="4">
    <mergeCell ref="C1:F1"/>
    <mergeCell ref="G1:J1"/>
    <mergeCell ref="K1:N1"/>
    <mergeCell ref="O1:Q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2019-12-09T11:05:56Z</dcterms:created>
  <dcterms:modified xsi:type="dcterms:W3CDTF">2019-12-09T11:19:47Z</dcterms:modified>
</cp:coreProperties>
</file>